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5\02-2025\"/>
    </mc:Choice>
  </mc:AlternateContent>
  <xr:revisionPtr revIDLastSave="0" documentId="13_ncr:1_{469654B8-E147-4F2C-A61B-996F1394ADFE}" xr6:coauthVersionLast="47" xr6:coauthVersionMax="47" xr10:uidLastSave="{00000000-0000-0000-0000-000000000000}"/>
  <bookViews>
    <workbookView xWindow="28680" yWindow="1665" windowWidth="29040" windowHeight="15840" tabRatio="598"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Update'!$A$2:$P$53</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Update'!$C$2:$P$53</definedName>
    <definedName name="_xlnm.Print_Area" localSheetId="2">References!$B$1:$M$52</definedName>
    <definedName name="_xlnm.Print_Area" localSheetId="0">'Summary &amp; Notes'!$A$1:$O$7</definedName>
    <definedName name="_xlnm.Print_Titles" localSheetId="1">'Facilities Update'!$2:$2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<sst xmlns="http://schemas.openxmlformats.org/spreadsheetml/2006/main" count="457" uniqueCount="325">
  <si>
    <t>Applied-for Facilities</t>
  </si>
  <si>
    <t>Description</t>
  </si>
  <si>
    <t>Target In-Service Date</t>
  </si>
  <si>
    <t>Status</t>
  </si>
  <si>
    <t xml:space="preserve">Facility Type </t>
  </si>
  <si>
    <t>Pipeline Decommissioning</t>
  </si>
  <si>
    <t>Complete</t>
  </si>
  <si>
    <t>References</t>
  </si>
  <si>
    <t xml:space="preserve">NGTL System Expansion </t>
  </si>
  <si>
    <t>NGTL 2014 Annual Plan</t>
  </si>
  <si>
    <t>2018 Pipelines and Associated Facilities Decommissioning Program</t>
  </si>
  <si>
    <t>Q4 2022</t>
  </si>
  <si>
    <t>30 MW</t>
  </si>
  <si>
    <t>32 km NPS 48</t>
  </si>
  <si>
    <t>69 km NPS 48</t>
  </si>
  <si>
    <t>14 km NPS 48</t>
  </si>
  <si>
    <t>Control Valve Addition</t>
  </si>
  <si>
    <t>24 km NPS 48</t>
  </si>
  <si>
    <t>Emerson Creek Compressor Station</t>
  </si>
  <si>
    <t>2-30 MW Units</t>
  </si>
  <si>
    <t>24 km NPS 42</t>
  </si>
  <si>
    <t>Groundbirch Mainline Loop (Sunrise Section)</t>
  </si>
  <si>
    <t>Lethbridge Urban Pipeline Upgrade (AP)</t>
  </si>
  <si>
    <t>NPS 3 Positive Displacement Meter</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</si>
  <si>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</si>
  <si>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</si>
  <si>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</si>
  <si>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</si>
  <si>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</si>
  <si>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Approved</t>
  </si>
  <si>
    <t>Control Station</t>
  </si>
  <si>
    <t>Dec 4, 2018 – AUC Project Update Filed</t>
  </si>
  <si>
    <t>7 km NPS 48</t>
  </si>
  <si>
    <t>Pipeline Asset Purchase</t>
  </si>
  <si>
    <t>Sales Meter Station Replacement</t>
  </si>
  <si>
    <t>Receipt Meter Station</t>
  </si>
  <si>
    <t>Compressor Station Unit Addition</t>
  </si>
  <si>
    <t>Receipt Meter Station Expansion</t>
  </si>
  <si>
    <t>Sales Meter Station Expansion</t>
  </si>
  <si>
    <t>2021 NGTL System Expansion Project:
Grande Prairie Mainline Loop No.2 (Deep Valley)</t>
  </si>
  <si>
    <t>2021 NGTL System Expansion Project:
Grande Prairie Mainline Loop No.2 (Colt Section)</t>
  </si>
  <si>
    <t>Clearwater West Expansion</t>
  </si>
  <si>
    <t>Lateral Expansion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</si>
  <si>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</si>
  <si>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</si>
  <si>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</si>
  <si>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</si>
  <si>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</si>
  <si>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</si>
  <si>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</si>
  <si>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</si>
  <si>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Urban Pipeline Replacement Project:
Edmonton UPR – NE Connector (AP)</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</si>
  <si>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</si>
  <si>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</si>
  <si>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</si>
  <si>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</si>
  <si>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</si>
  <si>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 xml:space="preserve">NGTL 2015 Annual Plan </t>
  </si>
  <si>
    <t xml:space="preserve">NGTL 2018 Annual Plan </t>
  </si>
  <si>
    <t xml:space="preserve">NGTL 2019 Annual Plan </t>
  </si>
  <si>
    <t xml:space="preserve">Forestburg </t>
  </si>
  <si>
    <t xml:space="preserve">Application for the Construction of Groundbirch Mainline Loop (Sunrise Section) </t>
  </si>
  <si>
    <t xml:space="preserve">GRA Application Filed </t>
  </si>
  <si>
    <t xml:space="preserve">Application for the Construction of North Corridor Expansion Project </t>
  </si>
  <si>
    <t>West Path Delivery 2023
WAML Loop No. 2 (Turner Valley)</t>
  </si>
  <si>
    <t>West Path Delivery 2023
WAML Loop No. 2 (Lundbreck)</t>
  </si>
  <si>
    <t>West Path Delivery 2023 
WAML Loop No. 2 (Longview)</t>
  </si>
  <si>
    <t xml:space="preserve">NGTL 2013 Annual Plan </t>
  </si>
  <si>
    <t xml:space="preserve">NGTL 2016 Annual Plan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</si>
  <si>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</si>
  <si>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</si>
  <si>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</si>
  <si>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</si>
  <si>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</si>
  <si>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</si>
  <si>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</si>
  <si>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</si>
  <si>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</si>
  <si>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</si>
  <si>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</si>
  <si>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</si>
  <si>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</si>
  <si>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</si>
  <si>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</si>
  <si>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Pipeline Acquisition</t>
  </si>
  <si>
    <t>Connection Piping</t>
  </si>
  <si>
    <t>Crossover</t>
  </si>
  <si>
    <t>Transmission Loop</t>
  </si>
  <si>
    <t>Pipeline Replacement</t>
  </si>
  <si>
    <t>West Path Delivery 2022</t>
  </si>
  <si>
    <t>West Path Delivery 2023</t>
  </si>
  <si>
    <t xml:space="preserve">West Path Delivery Project </t>
  </si>
  <si>
    <t xml:space="preserve">Frequency </t>
  </si>
  <si>
    <t>Meter Station &amp; Lateral Abandonment</t>
  </si>
  <si>
    <t>Pipeline &amp; Associated Decommissioning</t>
  </si>
  <si>
    <t>Expansion &amp; Lateral Loop</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</si>
  <si>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</si>
  <si>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</si>
  <si>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(GRA) AUC Project Update Filed</t>
  </si>
  <si>
    <t xml:space="preserve">Summary: </t>
  </si>
  <si>
    <t>Total Costs by In-Service Year *</t>
  </si>
  <si>
    <t xml:space="preserve"> Date of Status </t>
  </si>
  <si>
    <t>In-Service</t>
  </si>
  <si>
    <t xml:space="preserve">Report Updates </t>
  </si>
  <si>
    <t>Delayed regulatory approval impacted cost and execution plans. Elevated prime contractor costs due to unfavorable market conditions.</t>
  </si>
  <si>
    <t>10.8 km NPS 8 
2.4 km NPS 6
Control Station 
3 Delivery Stations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</si>
  <si>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</si>
  <si>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</si>
  <si>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</si>
  <si>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</si>
  <si>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</si>
  <si>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</si>
  <si>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</si>
  <si>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9 km NPS 48</t>
  </si>
  <si>
    <t xml:space="preserve">Spruce Grove and Stony Plain UPU – Installation (AP)
</t>
  </si>
  <si>
    <t>Annual Plans</t>
  </si>
  <si>
    <t>i.</t>
  </si>
  <si>
    <t>ii.</t>
  </si>
  <si>
    <t>iii.</t>
  </si>
  <si>
    <t>iv.</t>
  </si>
  <si>
    <t>v.</t>
  </si>
  <si>
    <t>vi.</t>
  </si>
  <si>
    <t>vii.</t>
  </si>
  <si>
    <t>Coolers</t>
  </si>
  <si>
    <t>Hidden Lake &amp; Hidden Lake North Station Coolers</t>
  </si>
  <si>
    <t>March 1, 2021 - GRA Application Approved</t>
  </si>
  <si>
    <t>North Corridor Expansion - GIC Approval</t>
  </si>
  <si>
    <t>Smoky River South Sales Meter Station</t>
  </si>
  <si>
    <t>GBML (Saturn) and Saddle Hills UA Application</t>
  </si>
  <si>
    <t>Hidden Lake and Hidden Lake North Cooler Additions Application</t>
  </si>
  <si>
    <t>Smoky River South Sales Meter Station Application</t>
  </si>
  <si>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</si>
  <si>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</si>
  <si>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33km NPS 48</t>
  </si>
  <si>
    <t>Proposed</t>
  </si>
  <si>
    <t>Berland River Compressor Station Unit and Coolers Addition</t>
  </si>
  <si>
    <t>viii.</t>
  </si>
  <si>
    <t xml:space="preserve">NGTL 2021 Annual Plan </t>
  </si>
  <si>
    <t xml:space="preserve">NGTL 2020 Annual Plan </t>
  </si>
  <si>
    <t>ix.</t>
  </si>
  <si>
    <t>40 - ROM</t>
  </si>
  <si>
    <t>Inland Looping (AP)</t>
  </si>
  <si>
    <t>Grande Prairie Mainline  Loop No. 4 
(Valhalla North Section)</t>
  </si>
  <si>
    <t>Hidden Lake and Hidden Lake North Cooler Additions CER Approval</t>
  </si>
  <si>
    <t>Emerson Creek Compressor Station Approval</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</si>
  <si>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</si>
  <si>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</si>
  <si>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Leismer Ethane Extraction Plant Tie-in</t>
  </si>
  <si>
    <t>NPS 30 Connection, Valves, Tees</t>
  </si>
  <si>
    <t>2021 Meter Station and Laterals Decommisioning Program</t>
  </si>
  <si>
    <r>
      <t xml:space="preserve">Pipeline Laterals &amp; Meters
</t>
    </r>
    <r>
      <rPr>
        <sz val="12"/>
        <rFont val="Times New Roman"/>
        <family val="1"/>
      </rPr>
      <t>5 - 120.7 km
2 Receipt
1 Delivery</t>
    </r>
    <r>
      <rPr>
        <u/>
        <sz val="12"/>
        <rFont val="Times New Roman"/>
        <family val="1"/>
      </rPr>
      <t xml:space="preserve">
</t>
    </r>
  </si>
  <si>
    <t>2021 Meter Station and Laterals Decommissioning Program</t>
  </si>
  <si>
    <t>2-1010U
Ultrasonic Meter</t>
  </si>
  <si>
    <t>Q3 2024</t>
  </si>
  <si>
    <t>West Path Delivery 2023 Project CER Approval</t>
  </si>
  <si>
    <t>Mildred Lake West Sales Meter Station</t>
  </si>
  <si>
    <t>x.</t>
  </si>
  <si>
    <t>NGTL 2022 Annual Plan</t>
  </si>
  <si>
    <t>Proposed*
Requirement and in-service timing of facility contingent upon the finalization of commercial arrangements</t>
  </si>
  <si>
    <t>Willow Valley Interconnect Project</t>
  </si>
  <si>
    <t>2-1610U
Ultrasonic Meter</t>
  </si>
  <si>
    <t>Mildred Lake West Sales Meter Station Application</t>
  </si>
  <si>
    <t>Issuance of a Stop Work Order by the CER, resulting in unplanned standby and delay with commencement of work.</t>
  </si>
  <si>
    <t>Q4 2024</t>
  </si>
  <si>
    <r>
      <rPr>
        <u/>
        <sz val="12"/>
        <rFont val="Times New Roman"/>
        <family val="1"/>
      </rPr>
      <t>Pipeline Laterals &amp; Meters</t>
    </r>
    <r>
      <rPr>
        <sz val="12"/>
        <rFont val="Times New Roman"/>
        <family val="1"/>
      </rPr>
      <t xml:space="preserve">
23 - 167.5 km
22 Receipt
1 Delivery
7 Producer Tie-ins</t>
    </r>
  </si>
  <si>
    <t>155 - ROM
155 - Class 5
198 - EAC</t>
  </si>
  <si>
    <t>2022 Meter Stations and Laterals Abandonment Program</t>
  </si>
  <si>
    <t>Peers Compressor Station Unit Addition (AP)</t>
  </si>
  <si>
    <t>Yellowhead Mainline (AP)</t>
  </si>
  <si>
    <t>9km NPS 20</t>
  </si>
  <si>
    <t xml:space="preserve">
17 km NPS 20</t>
  </si>
  <si>
    <t xml:space="preserve">
Apr 2026</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</si>
  <si>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</si>
  <si>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2022 Meter Station and Laterals Abandonment Program</t>
  </si>
  <si>
    <t xml:space="preserve">Elevated prime contractor costs due to unfavorable market conditions.
Issuance of a Stop Work Order by the CER, resulting in unplanned standby and delay with commencement of work.
</t>
  </si>
  <si>
    <t>Jun 20, 2023, - TTFP Notification</t>
  </si>
  <si>
    <t>2022 Meter Station and Laterals Decommissioning Program</t>
  </si>
  <si>
    <t>682U
Ultrasonic Meter</t>
  </si>
  <si>
    <t>Mackie Creek North Receipt Meter Station Expansion</t>
  </si>
  <si>
    <r>
      <t>Pipeline Laterals &amp; Meters</t>
    </r>
    <r>
      <rPr>
        <sz val="12"/>
        <rFont val="Times New Roman"/>
        <family val="1"/>
      </rPr>
      <t xml:space="preserve">
23 - 310.34 km
2 Receipt
</t>
    </r>
  </si>
  <si>
    <t>205 - ROM
205 - Class 5
289 - EAC</t>
  </si>
  <si>
    <t>Grande Prairie Mainline Loop No. 4 (Valhalla North Section) and Berland River CS C3 Unit Addition Application</t>
  </si>
  <si>
    <t>Elevated prime contractor costs.</t>
  </si>
  <si>
    <t>Favourable prime contractor costs due to competitive market conditions for smaller diameter pipelines.</t>
  </si>
  <si>
    <t>166 - ROM
254 - Class 5
255 - Class 4</t>
  </si>
  <si>
    <t>281 - ROM
342 - Class 5
323 - Class 4</t>
  </si>
  <si>
    <t>107 - ROM
155 - ROM
135 - ROM
140 - Class 4
176 - EAC</t>
  </si>
  <si>
    <t>45 - ROM
47 - Class 4
53 - EAC</t>
  </si>
  <si>
    <t>138 - ROM
138 - Class 5
195 - EAC</t>
  </si>
  <si>
    <t>134 - ROM
134 - Class 5
132 - EAC</t>
  </si>
  <si>
    <t>Q1 2024</t>
  </si>
  <si>
    <t>Grande Prairie Mainline Loop No. 4 (Valhalla North Section) and Berland River CS C3 Unit Addition Approval</t>
  </si>
  <si>
    <t xml:space="preserve">Approved </t>
  </si>
  <si>
    <t>Q1 2025</t>
  </si>
  <si>
    <t>2022 Meter Stations and Laterals Decommissioning Program</t>
  </si>
  <si>
    <t>5.4 km NPS 6
3 Delivery Stations</t>
  </si>
  <si>
    <t>13.2
11.5</t>
  </si>
  <si>
    <t>Iosegun Sales Meter Station</t>
  </si>
  <si>
    <t>440T
Turbine Meter</t>
  </si>
  <si>
    <t>Iosegun Sales Meter Station CER Project Notification</t>
  </si>
  <si>
    <t xml:space="preserve">Elevated costs due to construction scope of work (difficult terrain, design changes and rework, and third party clearing). Additional contractor costs due to unfavorable market conditions. </t>
  </si>
  <si>
    <t>5-15 MW</t>
  </si>
  <si>
    <t xml:space="preserve">Elevated costs due to material cost increases, design changes and rework, and third party clearing. </t>
  </si>
  <si>
    <t xml:space="preserve">Elevated costs due to construction scope of work (material cost increases, design changes and rework, and third party clearing). </t>
  </si>
  <si>
    <t>65 - ROM
75 - Class 5
108 - EAC</t>
  </si>
  <si>
    <t>83 - ROM
72 - Class 5
153 - EAC</t>
  </si>
  <si>
    <t>209 - ROM
209 - Class 5
260 - EAC</t>
  </si>
  <si>
    <t>Grande Prairie Mainline Loop (Colt Section)</t>
  </si>
  <si>
    <t>20 km NPS 48</t>
  </si>
  <si>
    <t>2028-2030</t>
  </si>
  <si>
    <t>404 - P70</t>
  </si>
  <si>
    <t>254 - P70</t>
  </si>
  <si>
    <t>Grande Prairie Mainline Loop (Deep Valley South Section)</t>
  </si>
  <si>
    <t>Grande Prairie Mainline Loop (Deep Valley North Section)</t>
  </si>
  <si>
    <t>23 km NPS 48</t>
  </si>
  <si>
    <t>379 - P70</t>
  </si>
  <si>
    <t>Grande Prairie Mainline Loop (Hornbeck Section)</t>
  </si>
  <si>
    <t>13 km NPS 48</t>
  </si>
  <si>
    <t>238 - P70</t>
  </si>
  <si>
    <t>15 km NPS 48</t>
  </si>
  <si>
    <t>205 - P70</t>
  </si>
  <si>
    <t>16 km NPS 48</t>
  </si>
  <si>
    <t>25 km NPS 48</t>
  </si>
  <si>
    <t>332 - P70</t>
  </si>
  <si>
    <t>21 km NPS 48</t>
  </si>
  <si>
    <t>Grande Prairie Mainline Loop (McLeod North Section)</t>
  </si>
  <si>
    <t>211 - P70</t>
  </si>
  <si>
    <t>321 - P70</t>
  </si>
  <si>
    <t>Wolf Lake Compressor Station Unit and Cooler Additions</t>
  </si>
  <si>
    <t>362 - P70</t>
  </si>
  <si>
    <t>Vetchland Compressor Station Unit and Cooler Additions</t>
  </si>
  <si>
    <t>352 - P70</t>
  </si>
  <si>
    <t>Leming Lake Sales Lateral Loop (Field Lake Section) Application</t>
  </si>
  <si>
    <t>Q3 2025</t>
  </si>
  <si>
    <t>Q2 2025</t>
  </si>
  <si>
    <t>Wilkin Lake Receipt Meter Station</t>
  </si>
  <si>
    <t>884U Ultrasonic Meter</t>
  </si>
  <si>
    <t>Wilkin Lake Receipt Meter Station Approval</t>
  </si>
  <si>
    <r>
      <t xml:space="preserve">
Forecast Costs
</t>
    </r>
    <r>
      <rPr>
        <sz val="16"/>
        <rFont val="Times New Roman"/>
        <family val="1"/>
      </rPr>
      <t xml:space="preserve">
There are two methodologies for forecasting costs and for NGTL projects greater than $25 million, the estimate type are identified. 
For a </t>
    </r>
    <r>
      <rPr>
        <i/>
        <sz val="16"/>
        <rFont val="Times New Roman"/>
        <family val="1"/>
      </rPr>
      <t>Class Estimate</t>
    </r>
    <r>
      <rPr>
        <sz val="16"/>
        <rFont val="Times New Roman"/>
        <family val="1"/>
      </rPr>
      <t xml:space="preserve">, the target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For a </t>
    </r>
    <r>
      <rPr>
        <i/>
        <sz val="16"/>
        <rFont val="Times New Roman"/>
        <family val="1"/>
      </rPr>
      <t>Parametic Estimate</t>
    </r>
    <r>
      <rPr>
        <sz val="16"/>
        <rFont val="Times New Roman"/>
        <family val="1"/>
      </rPr>
      <t xml:space="preserve">,  TC Energy may also baseline cost estimates using a probabilistic assessment driven by the risks and uncertainties associated with the project. Typically, the plausible outcomes are expressed as a P-Value and range between P10-P90. The Value indicates the confidence level of a particular cost estimate and indicates the expected probability that the final cost will be equal-to or less-than the specified estimate value. For example, a 70% confidence level for an estimate value (often noted as a P70) indicates an expected 70% probability that the final result will be less than (more favorable) or equal to the P70 cost estimate.
</t>
    </r>
    <r>
      <rPr>
        <b/>
        <sz val="16"/>
        <rFont val="Times New Roman"/>
        <family val="1"/>
      </rPr>
      <t xml:space="preserve">
</t>
    </r>
  </si>
  <si>
    <t>Leming Loop (Field Lake Section)</t>
  </si>
  <si>
    <t>270 - ROM
107 - Class 5
105 - Class 4</t>
  </si>
  <si>
    <t>xi.</t>
  </si>
  <si>
    <t>NGTL 2023 Annual Plan</t>
  </si>
  <si>
    <r>
      <t xml:space="preserve">Feb 22, 2024 - TTFP Presentation, 2023 Annual Plan </t>
    </r>
    <r>
      <rPr>
        <vertAlign val="superscript"/>
        <sz val="12"/>
        <rFont val="Times New Roman"/>
        <family val="1"/>
      </rPr>
      <t>xi</t>
    </r>
  </si>
  <si>
    <t>Leming Loop (Sand Section)</t>
  </si>
  <si>
    <t>143 - ROM
140 - Class 5
144 - EAC</t>
  </si>
  <si>
    <t>257 - ROM
278 - Class 5
274 - EAC</t>
  </si>
  <si>
    <t>159 - ROM
151 - Class 5
123 - EAC</t>
  </si>
  <si>
    <t xml:space="preserve">Delayed regulatory approval impacted cost and execution plans. Multiple construction seasons with prime contractor complications and redesign of Simonette HDD. </t>
  </si>
  <si>
    <t>Codner South Receipt Meter Station</t>
  </si>
  <si>
    <t>10104U
Ultrasonic Meter</t>
  </si>
  <si>
    <t>Oct 29, 2024 - TTFP Notification</t>
  </si>
  <si>
    <t>Leming Lake Sales Lateral Loop (Field Lake Section) Approval</t>
  </si>
  <si>
    <r>
      <t xml:space="preserve">2021 NGTL System Expansion Project 
</t>
    </r>
    <r>
      <rPr>
        <sz val="16"/>
        <rFont val="Times New Roman"/>
        <family val="1"/>
      </rPr>
      <t>GPML Loop No.2 (Colt Section) in-service March 24, 2023, acheiving 100% Project capacity. GPML Loop No. 2 (Simonette River)  in-service May 2024.</t>
    </r>
    <r>
      <rPr>
        <i/>
        <sz val="16"/>
        <color rgb="FFFF0000"/>
        <rFont val="Times New Roman"/>
        <family val="1"/>
      </rPr>
      <t xml:space="preserve"> </t>
    </r>
    <r>
      <rPr>
        <sz val="16"/>
        <rFont val="Times New Roman"/>
        <family val="1"/>
      </rPr>
      <t xml:space="preserve">In October 2024, Estimates at Complete were updated for all projects included in the 2021 NGTL System Expansion Project to total $3.6B.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</si>
  <si>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332 - ROM
377 - Class 5
530 - Class 3
665 - Class 3
970 - EAC</t>
  </si>
  <si>
    <t>73 - ROM
80 - Class 5
117 - Class 3
134 - Class 3
211 - EAC</t>
  </si>
  <si>
    <t>226 km NPS 36
Control Stations</t>
  </si>
  <si>
    <r>
      <t xml:space="preserve">May 9, 2023 - TTFP Facility Update Presentation
Feb 22, 2024 - TTFP Presentation, 2023 Annual Plan </t>
    </r>
    <r>
      <rPr>
        <vertAlign val="superscript"/>
        <sz val="12"/>
        <rFont val="Times New Roman"/>
        <family val="1"/>
      </rPr>
      <t xml:space="preserve">xi
</t>
    </r>
    <r>
      <rPr>
        <sz val="12"/>
        <rFont val="Times New Roman"/>
        <family val="1"/>
      </rPr>
      <t>Aug 22, 2024 - TTFP Update</t>
    </r>
  </si>
  <si>
    <t xml:space="preserve">103 - ROM
138 - Class 5
272 - Class 4
</t>
  </si>
  <si>
    <t>May 9, 2023 - TTFP Facility Update Presentation
Feb 22, 2024 - TTFP Presentation, 2023 Annual Plan xi
Aug 22, 2024 - TTFP Update</t>
  </si>
  <si>
    <t xml:space="preserve">1024 - ROM
1,815 - Class 5
2,541 - Class 4
</t>
  </si>
  <si>
    <t>Mackie Creek North Receipt Meter Station Expansion - Phase 2</t>
  </si>
  <si>
    <t>682 Orifice Meter</t>
  </si>
  <si>
    <t>Dec 3, 2024 - TTFP Notification</t>
  </si>
  <si>
    <t>Under Construction</t>
  </si>
  <si>
    <r>
      <t xml:space="preserve">Nov 14, 2018 - TTFP Notification
Dec 7, 2018 - TTFP Notification Update
Dec 18, 2018 - NEB Application Filed </t>
    </r>
    <r>
      <rPr>
        <vertAlign val="superscript"/>
        <sz val="12"/>
        <rFont val="Times New Roman"/>
        <family val="1"/>
      </rPr>
      <t>1</t>
    </r>
  </si>
  <si>
    <r>
      <t xml:space="preserve">Mar 7, 2022 - TTFP Notification
May 3, 2022 - CER Application Filed </t>
    </r>
    <r>
      <rPr>
        <vertAlign val="superscript"/>
        <sz val="12"/>
        <rFont val="Times New Roman"/>
        <family val="1"/>
      </rPr>
      <t>22</t>
    </r>
  </si>
  <si>
    <r>
      <t xml:space="preserve">Jun 13, 2022 - TTFP Notification
Aug 22, 2022 - CER Application Filed </t>
    </r>
    <r>
      <rPr>
        <vertAlign val="superscript"/>
        <sz val="12"/>
        <rFont val="Times New Roman"/>
        <family val="1"/>
      </rPr>
      <t>23</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</si>
  <si>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 xml:space="preserve">3
</t>
    </r>
    <r>
      <rPr>
        <sz val="12"/>
        <rFont val="Times New Roman"/>
        <family val="1"/>
      </rPr>
      <t xml:space="preserve">Sep 8, 2020 - Facility Status Class Estimate Update
May 7, 2021 - Revised Class Estimate
Sept 12, 2023 - Facility Status Update (Estimate at Complete)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</si>
  <si>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3</t>
    </r>
    <r>
      <rPr>
        <sz val="12"/>
        <rFont val="Times New Roman"/>
        <family val="1"/>
      </rPr>
      <t xml:space="preserve">
Sep 8, 2020 - Facility Status Class Estimate Update
May 7, 2021 - Revised Class Estimate
Sep 17, 2024 - Facility Status Update (Estimate at Complete)</t>
    </r>
  </si>
  <si>
    <r>
      <t xml:space="preserve">Apr 6, 2023 - TTFP Facility Notification
May 23, 2023 - CER Application Filed </t>
    </r>
    <r>
      <rPr>
        <vertAlign val="superscript"/>
        <sz val="12"/>
        <rFont val="Times New Roman"/>
        <family val="1"/>
      </rPr>
      <t>27</t>
    </r>
  </si>
  <si>
    <r>
      <t>Jun 19, 2023 - TTFP Notification
Aug 21, 2023 - CER Application Filed</t>
    </r>
    <r>
      <rPr>
        <vertAlign val="superscript"/>
        <sz val="12"/>
        <rFont val="Times New Roman"/>
        <family val="1"/>
      </rPr>
      <t>30</t>
    </r>
  </si>
  <si>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28</t>
    </r>
    <r>
      <rPr>
        <sz val="12"/>
        <rFont val="Times New Roman"/>
        <family val="1"/>
      </rPr>
      <t xml:space="preserve">
Dec 21, 2023 - CER Approval</t>
    </r>
    <r>
      <rPr>
        <vertAlign val="superscript"/>
        <sz val="12"/>
        <rFont val="Times New Roman"/>
        <family val="1"/>
      </rPr>
      <t xml:space="preserve">29
</t>
    </r>
  </si>
  <si>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16</t>
    </r>
    <r>
      <rPr>
        <sz val="12"/>
        <rFont val="Times New Roman"/>
        <family val="1"/>
      </rPr>
      <t xml:space="preserve">
Dec 22, 2021- CER Approval</t>
    </r>
    <r>
      <rPr>
        <vertAlign val="superscript"/>
        <sz val="12"/>
        <rFont val="Times New Roman"/>
        <family val="1"/>
      </rPr>
      <t xml:space="preserve">20
</t>
    </r>
    <r>
      <rPr>
        <sz val="12"/>
        <rFont val="Times New Roman"/>
        <family val="1"/>
      </rPr>
      <t>July 18, 2024 - Facility Status Update (Estimate at Complete)</t>
    </r>
  </si>
  <si>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 xml:space="preserve">28
</t>
    </r>
    <r>
      <rPr>
        <sz val="12"/>
        <rFont val="Times New Roman"/>
        <family val="1"/>
      </rPr>
      <t>Dec 21, 2023 - CER Approval</t>
    </r>
    <r>
      <rPr>
        <vertAlign val="superscript"/>
        <sz val="12"/>
        <rFont val="Times New Roman"/>
        <family val="1"/>
      </rPr>
      <t>29</t>
    </r>
    <r>
      <rPr>
        <sz val="12"/>
        <rFont val="Times New Roman"/>
        <family val="1"/>
      </rPr>
      <t xml:space="preserve">
</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</si>
  <si>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May 1, 2024 - Facility Status Update (Estimate at Complete)</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</si>
  <si>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July 18, 2024 - Facility Status Update (Estimate at Complete)</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</si>
  <si>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4
</t>
    </r>
    <r>
      <rPr>
        <sz val="12"/>
        <rFont val="Times New Roman"/>
        <family val="1"/>
      </rPr>
      <t xml:space="preserve">Sep 12, 2023 - Facility Status Update (Estimate at Complete)
</t>
    </r>
  </si>
  <si>
    <r>
      <t xml:space="preserve">Dec 7, 2020 - TTFP Notification
Jun 22, 2021 - CER Application Filed </t>
    </r>
    <r>
      <rPr>
        <vertAlign val="superscript"/>
        <sz val="12"/>
        <rFont val="Times New Roman"/>
        <family val="1"/>
      </rPr>
      <t>17</t>
    </r>
    <r>
      <rPr>
        <sz val="12"/>
        <rFont val="Times New Roman"/>
        <family val="1"/>
      </rPr>
      <t xml:space="preserve">
Dec 10, 2021 - CER Approval </t>
    </r>
    <r>
      <rPr>
        <vertAlign val="superscript"/>
        <sz val="12"/>
        <rFont val="Times New Roman"/>
        <family val="1"/>
      </rPr>
      <t xml:space="preserve">19
</t>
    </r>
    <r>
      <rPr>
        <sz val="12"/>
        <rFont val="Times New Roman"/>
        <family val="1"/>
      </rPr>
      <t xml:space="preserve">
Sept 12, 2023 - Facility Status Update (Estimate at Complete)
</t>
    </r>
  </si>
  <si>
    <r>
      <t>Sep 11, 2023 - CER Application Filed</t>
    </r>
    <r>
      <rPr>
        <vertAlign val="superscript"/>
        <sz val="12"/>
        <rFont val="Times New Roman"/>
        <family val="1"/>
      </rPr>
      <t>31</t>
    </r>
    <r>
      <rPr>
        <sz val="12"/>
        <rFont val="Times New Roman"/>
        <family val="1"/>
      </rPr>
      <t xml:space="preserve">
Feb 15, 2024 - TTFP Notification</t>
    </r>
  </si>
  <si>
    <r>
      <t>Apr 06, 2022 - TTFP Notification
Apr 26, 2022 - CER Application Filed</t>
    </r>
    <r>
      <rPr>
        <vertAlign val="superscript"/>
        <sz val="12"/>
        <rFont val="Times New Roman"/>
        <family val="1"/>
      </rPr>
      <t>21</t>
    </r>
  </si>
  <si>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
Mar 01, 2024 - CER Application Filed</t>
    </r>
    <r>
      <rPr>
        <vertAlign val="superscript"/>
        <sz val="12"/>
        <rFont val="Times New Roman"/>
        <family val="1"/>
      </rPr>
      <t>32</t>
    </r>
    <r>
      <rPr>
        <sz val="12"/>
        <rFont val="Times New Roman"/>
        <family val="1"/>
      </rPr>
      <t xml:space="preserve">
Sep 20, 2024 - CER Approval</t>
    </r>
    <r>
      <rPr>
        <vertAlign val="superscript"/>
        <sz val="12"/>
        <rFont val="Times New Roman"/>
        <family val="1"/>
      </rPr>
      <t>34</t>
    </r>
    <r>
      <rPr>
        <sz val="12"/>
        <rFont val="Times New Roman"/>
        <family val="1"/>
      </rPr>
      <t xml:space="preserve">
</t>
    </r>
  </si>
  <si>
    <r>
      <t xml:space="preserve">Aug 7, 2018 - TTFP Notification
Jul 30, 2018 - GRA Application Filed </t>
    </r>
    <r>
      <rPr>
        <vertAlign val="superscript"/>
        <sz val="12"/>
        <rFont val="Times New Roman"/>
        <family val="1"/>
      </rPr>
      <t>5</t>
    </r>
    <r>
      <rPr>
        <sz val="12"/>
        <rFont val="Times New Roman"/>
        <family val="1"/>
      </rPr>
      <t xml:space="preserve">
Jun 16, 2020 - GRA Application Filed </t>
    </r>
    <r>
      <rPr>
        <vertAlign val="superscript"/>
        <sz val="12"/>
        <rFont val="Times New Roman"/>
        <family val="1"/>
      </rPr>
      <t xml:space="preserve">10
</t>
    </r>
    <r>
      <rPr>
        <sz val="12"/>
        <rFont val="Times New Roman"/>
        <family val="1"/>
      </rPr>
      <t xml:space="preserve">
Mar 1, 2021 - GRA Application Approved </t>
    </r>
    <r>
      <rPr>
        <vertAlign val="superscript"/>
        <sz val="12"/>
        <rFont val="Times New Roman"/>
        <family val="1"/>
      </rPr>
      <t>13</t>
    </r>
    <r>
      <rPr>
        <sz val="12"/>
        <rFont val="Times New Roman"/>
        <family val="1"/>
      </rPr>
      <t xml:space="preserve">
</t>
    </r>
  </si>
  <si>
    <r>
      <t xml:space="preserve">Nov 30, 2022 - TTFP Notification
Mar 13, 2023 - CER Application Filed </t>
    </r>
    <r>
      <rPr>
        <vertAlign val="superscript"/>
        <sz val="12"/>
        <rFont val="Times New Roman"/>
        <family val="1"/>
      </rPr>
      <t>26</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</si>
  <si>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Sept 12, 2023 - Facility Status Update (Estimate at Complete)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</si>
  <si>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
Apr 11, 2023 - Facility Status Update (Estimate at Complete)</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</si>
  <si>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July 11, 2023 - Facility Status Update (Estimate at Complete)</t>
    </r>
    <r>
      <rPr>
        <vertAlign val="superscript"/>
        <sz val="12"/>
        <rFont val="Times New Roman"/>
        <family val="1"/>
      </rPr>
      <t xml:space="preserve"> </t>
    </r>
  </si>
  <si>
    <r>
      <t xml:space="preserve">May 20, 2021 - TTFP Notification
Aug 26, 2021 - NEB Application Filed </t>
    </r>
    <r>
      <rPr>
        <vertAlign val="superscript"/>
        <sz val="12"/>
        <rFont val="Times New Roman"/>
        <family val="1"/>
      </rPr>
      <t>18</t>
    </r>
  </si>
  <si>
    <r>
      <t xml:space="preserve">Jun 16, 2020 - GRA Application Filed </t>
    </r>
    <r>
      <rPr>
        <vertAlign val="superscript"/>
        <sz val="12"/>
        <rFont val="Times New Roman"/>
        <family val="1"/>
      </rPr>
      <t>8</t>
    </r>
    <r>
      <rPr>
        <sz val="12"/>
        <rFont val="Times New Roman"/>
        <family val="1"/>
      </rPr>
      <t xml:space="preserve"> 
Mar 1,2021 - GRA Application Approved </t>
    </r>
    <r>
      <rPr>
        <vertAlign val="superscript"/>
        <sz val="12"/>
        <rFont val="Times New Roman"/>
        <family val="1"/>
      </rPr>
      <t xml:space="preserve">13
</t>
    </r>
  </si>
  <si>
    <r>
      <t xml:space="preserve">Oct 30, 2014 - TTFP Presentation
Dec 4, 2018 – AUC Project Update Filed </t>
    </r>
    <r>
      <rPr>
        <vertAlign val="superscript"/>
        <sz val="12"/>
        <rFont val="Times New Roman"/>
        <family val="1"/>
      </rPr>
      <t>7</t>
    </r>
    <r>
      <rPr>
        <sz val="12"/>
        <rFont val="Times New Roman"/>
        <family val="1"/>
      </rPr>
      <t xml:space="preserve">
Jun 16, 2020 - AUC Project Update Filed </t>
    </r>
    <r>
      <rPr>
        <vertAlign val="superscript"/>
        <sz val="12"/>
        <rFont val="Times New Roman"/>
        <family val="1"/>
      </rPr>
      <t xml:space="preserve">9 </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</si>
  <si>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 xml:space="preserve">24
</t>
    </r>
    <r>
      <rPr>
        <sz val="12"/>
        <rFont val="Times New Roman"/>
        <family val="1"/>
      </rPr>
      <t xml:space="preserve">Feb 15, 2024 - Facility Status Update (Estimate at Complete)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</si>
  <si>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24</t>
    </r>
    <r>
      <rPr>
        <sz val="12"/>
        <rFont val="Times New Roman"/>
        <family val="1"/>
      </rPr>
      <t xml:space="preserve"> 
Feb 15, 2024 - Facility Status Update (Estimate at Complete)</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</si>
  <si>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
Dec 1, 2022 - CER Approval </t>
    </r>
    <r>
      <rPr>
        <vertAlign val="superscript"/>
        <sz val="12"/>
        <rFont val="Times New Roman"/>
        <family val="1"/>
      </rPr>
      <t xml:space="preserve">24
</t>
    </r>
    <r>
      <rPr>
        <sz val="12"/>
        <rFont val="Times New Roman"/>
        <family val="1"/>
      </rPr>
      <t xml:space="preserve">Feb 15, 2024 - Facility Status Update (Estimate at Complete) </t>
    </r>
  </si>
  <si>
    <r>
      <t>Oct 16, 2023 - CER Application
Dec 14, 2023 - CER Approval</t>
    </r>
    <r>
      <rPr>
        <vertAlign val="superscript"/>
        <sz val="12"/>
        <rFont val="Times New Roman"/>
        <family val="1"/>
      </rPr>
      <t>33</t>
    </r>
  </si>
  <si>
    <r>
      <t xml:space="preserve">Jan 5, 2023 - TTFP Notification
Jan 18, 2023 - CER Application Filed </t>
    </r>
    <r>
      <rPr>
        <vertAlign val="superscript"/>
        <sz val="12"/>
        <rFont val="Times New Roman"/>
        <family val="1"/>
      </rPr>
      <t>25</t>
    </r>
  </si>
  <si>
    <t>2028+</t>
  </si>
  <si>
    <t>Applied for</t>
  </si>
  <si>
    <t>Jan 10, 2025</t>
  </si>
  <si>
    <t>18 km NPS 20</t>
  </si>
  <si>
    <t>Leming Lake Sales Lateral Loop (Sand Section) Application</t>
  </si>
  <si>
    <r>
      <t xml:space="preserve">Feb 22, 2024 - TTFP Presentation, 2023 Annual Plan </t>
    </r>
    <r>
      <rPr>
        <vertAlign val="superscript"/>
        <sz val="12"/>
        <rFont val="Times New Roman"/>
        <family val="1"/>
      </rPr>
      <t>xi</t>
    </r>
    <r>
      <rPr>
        <sz val="12"/>
        <rFont val="Times New Roman"/>
        <family val="1"/>
      </rPr>
      <t xml:space="preserve">
Jan 10, 2025 - CER Application Filed</t>
    </r>
    <r>
      <rPr>
        <vertAlign val="superscript"/>
        <sz val="12"/>
        <rFont val="Times New Roman"/>
        <family val="1"/>
      </rPr>
      <t>35</t>
    </r>
  </si>
  <si>
    <t xml:space="preserve">149 - ROM
153 - Class 4
</t>
  </si>
  <si>
    <t>xii.</t>
  </si>
  <si>
    <t>NGTL 2024 Annual Plan</t>
  </si>
  <si>
    <t>Revised In-Service Date</t>
  </si>
  <si>
    <t>Revised In-Service Date and Project Name</t>
  </si>
  <si>
    <t>Revised Project Name</t>
  </si>
  <si>
    <r>
      <t>Grande Prairie Mainline Loop (</t>
    </r>
    <r>
      <rPr>
        <i/>
        <sz val="12"/>
        <color rgb="FFFF0000"/>
        <rFont val="Times New Roman"/>
        <family val="1"/>
      </rPr>
      <t>Greenview Section</t>
    </r>
    <r>
      <rPr>
        <sz val="12"/>
        <rFont val="Times New Roman"/>
        <family val="1"/>
      </rPr>
      <t>)</t>
    </r>
  </si>
  <si>
    <r>
      <t>Grande Prairie Mainline Loop (</t>
    </r>
    <r>
      <rPr>
        <i/>
        <sz val="12"/>
        <color rgb="FFFF0000"/>
        <rFont val="Times New Roman"/>
        <family val="1"/>
      </rPr>
      <t>Karr North Section</t>
    </r>
    <r>
      <rPr>
        <sz val="12"/>
        <rFont val="Times New Roman"/>
        <family val="1"/>
      </rPr>
      <t>)</t>
    </r>
  </si>
  <si>
    <r>
      <t>Grande Prairie Mainline Loop (</t>
    </r>
    <r>
      <rPr>
        <i/>
        <sz val="12"/>
        <color rgb="FFFF0000"/>
        <rFont val="Times New Roman"/>
        <family val="1"/>
      </rPr>
      <t>Karr South Section</t>
    </r>
    <r>
      <rPr>
        <sz val="12"/>
        <rFont val="Times New Roman"/>
        <family val="1"/>
      </rPr>
      <t>)</t>
    </r>
  </si>
  <si>
    <r>
      <t xml:space="preserve">Feb 22, 2024 - TTFP Presentation, 2023 Annual Plan </t>
    </r>
    <r>
      <rPr>
        <vertAlign val="superscript"/>
        <sz val="12"/>
        <rFont val="Times New Roman"/>
        <family val="1"/>
      </rPr>
      <t xml:space="preserve">xi
</t>
    </r>
    <r>
      <rPr>
        <i/>
        <sz val="12"/>
        <color rgb="FFFF0000"/>
        <rFont val="Times New Roman"/>
        <family val="1"/>
      </rPr>
      <t>Dec 10, 2024 - TTFP Presentation, 2024 Annual Plan</t>
    </r>
    <r>
      <rPr>
        <i/>
        <vertAlign val="superscript"/>
        <sz val="12"/>
        <color rgb="FFFF0000"/>
        <rFont val="Times New Roman"/>
        <family val="1"/>
      </rPr>
      <t xml:space="preserve"> xii</t>
    </r>
  </si>
  <si>
    <t>Saturn No. 3 Receipt Meter Station</t>
  </si>
  <si>
    <t>1010-U Ultrasonic Meter</t>
  </si>
  <si>
    <t>Jan 17, 2025 - TTFP Notification</t>
  </si>
  <si>
    <r>
      <t>Grande Prairie Mainline Loop (</t>
    </r>
    <r>
      <rPr>
        <i/>
        <sz val="12"/>
        <color rgb="FFFF0000"/>
        <rFont val="Times New Roman"/>
        <family val="1"/>
      </rPr>
      <t>McLeod South Section</t>
    </r>
    <r>
      <rPr>
        <sz val="12"/>
        <rFont val="Times New Roman"/>
        <family val="1"/>
      </rPr>
      <t>)</t>
    </r>
  </si>
  <si>
    <t>Whiskey Jack Ethane Extraction Plant Tie-In</t>
  </si>
  <si>
    <t>NPS 36 Connection, Valves, Tees</t>
  </si>
  <si>
    <t>Feb 12, 2025 - TTFP Notification</t>
  </si>
  <si>
    <t>6.1 - Class 4</t>
  </si>
  <si>
    <t>Other</t>
  </si>
  <si>
    <t>Pipeline</t>
  </si>
  <si>
    <t>DDA</t>
  </si>
  <si>
    <t>Tie-in</t>
  </si>
  <si>
    <t>Facility Category</t>
  </si>
  <si>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2024 Annual Plan was issued on February 03, 2025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</si>
</sst>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yyyy"/>
    <numFmt numFmtId="165" formatCode="0."/>
    <numFmt numFmtId="166" formatCode="mmm\ dd\,\ yyyy"/>
    <numFmt numFmtId="167" formatCode="mmm\ d\,\ yyyy"/>
    <numFmt numFmtId="168" formatCode="0.0"/>
  </numFmts>
  <fonts count="32"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color rgb="FFFF0000"/>
      <name val="Times New Roman"/>
      <family val="1"/>
    </font>
    <font>
      <sz val="12"/>
      <name val="Calibri"/>
      <family val="2"/>
      <scheme val="minor"/>
    </font>
    <font>
      <i/>
      <sz val="11"/>
      <color rgb="FFFF0000"/>
      <name val="Calibri"/>
      <family val="2"/>
      <scheme val="minor"/>
    </font>
    <font>
      <i/>
      <sz val="16"/>
      <name val="Times New Roman"/>
      <family val="1"/>
    </font>
    <font>
      <i/>
      <sz val="16"/>
      <color rgb="FFFF0000"/>
      <name val="Times New Roman"/>
      <family val="1"/>
    </font>
    <font>
      <i/>
      <sz val="11"/>
      <name val="Calibri"/>
      <family val="2"/>
      <scheme val="minor"/>
    </font>
    <font>
      <i/>
      <vertAlign val="superscript"/>
      <sz val="12"/>
      <color rgb="FFFF0000"/>
      <name val="Times New Roman"/>
      <family val="1"/>
    </font>
    <font>
      <i/>
      <u/>
      <sz val="11"/>
      <color rgb="FFFF0000"/>
      <name val="Calibri"/>
      <family val="2"/>
      <scheme val="minor"/>
    </font>
    <font>
      <i/>
      <sz val="12"/>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64"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 fontId="8" fillId="0" borderId="2"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0" xfId="1" applyFont="1"/>
    <xf numFmtId="0" fontId="19"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0"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1"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1" fillId="0" borderId="2" xfId="0" applyNumberFormat="1" applyFont="1" applyBorder="1" applyAlignment="1">
      <alignment horizontal="center" vertical="center" wrapText="1"/>
    </xf>
    <xf numFmtId="165" fontId="23" fillId="4" borderId="0" xfId="0" applyNumberFormat="1" applyFont="1" applyFill="1" applyAlignment="1">
      <alignment horizontal="right"/>
    </xf>
    <xf numFmtId="0" fontId="4" fillId="0" borderId="0" xfId="1" applyFill="1"/>
    <xf numFmtId="0" fontId="24" fillId="4" borderId="0" xfId="0" applyFont="1" applyFill="1"/>
    <xf numFmtId="0" fontId="21" fillId="0" borderId="2" xfId="0" applyFont="1" applyBorder="1" applyAlignment="1">
      <alignment horizontal="left" vertical="center" wrapText="1"/>
    </xf>
    <xf numFmtId="0" fontId="21" fillId="0" borderId="2" xfId="0" applyFont="1" applyBorder="1" applyAlignment="1">
      <alignment horizontal="center" vertical="top" wrapText="1"/>
    </xf>
    <xf numFmtId="0" fontId="8" fillId="4" borderId="2" xfId="0" applyFont="1" applyFill="1" applyBorder="1" applyAlignment="1">
      <alignment horizontal="left" vertical="top" wrapText="1"/>
    </xf>
    <xf numFmtId="165" fontId="23"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1" fillId="0" borderId="2" xfId="0" applyFont="1" applyBorder="1" applyAlignment="1">
      <alignment horizontal="left" vertical="top" wrapText="1"/>
    </xf>
    <xf numFmtId="0" fontId="21"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27" fillId="0" borderId="0" xfId="0" applyFont="1" applyAlignment="1">
      <alignment horizontal="center" vertical="center"/>
    </xf>
    <xf numFmtId="0" fontId="21" fillId="4" borderId="4" xfId="0" applyFont="1" applyFill="1" applyBorder="1" applyAlignment="1">
      <alignment horizontal="center" vertical="center" wrapText="1"/>
    </xf>
    <xf numFmtId="166" fontId="8" fillId="0" borderId="2" xfId="0" quotePrefix="1" applyNumberFormat="1" applyFont="1" applyBorder="1" applyAlignment="1">
      <alignment horizontal="center" vertical="center" wrapText="1"/>
    </xf>
    <xf numFmtId="1" fontId="26" fillId="0" borderId="2" xfId="0" applyNumberFormat="1" applyFont="1" applyBorder="1" applyAlignment="1">
      <alignment horizontal="center" vertical="center" wrapText="1"/>
    </xf>
    <xf numFmtId="166" fontId="21" fillId="0" borderId="2" xfId="0" applyNumberFormat="1" applyFont="1" applyBorder="1" applyAlignment="1">
      <alignment horizontal="center" vertical="center" wrapText="1"/>
    </xf>
    <xf numFmtId="0" fontId="29" fillId="4" borderId="0" xfId="1" applyFont="1" applyFill="1"/>
    <xf numFmtId="165" fontId="30" fillId="4" borderId="0" xfId="0" applyNumberFormat="1" applyFont="1" applyFill="1" applyAlignment="1">
      <alignment horizontal="right"/>
    </xf>
    <xf numFmtId="0" fontId="22" fillId="0" borderId="2" xfId="0" applyFont="1" applyBorder="1" applyAlignment="1">
      <alignment horizontal="center" vertical="top" wrapText="1"/>
    </xf>
    <xf numFmtId="0" fontId="22" fillId="0" borderId="2" xfId="0" applyFont="1" applyBorder="1" applyAlignment="1">
      <alignment horizontal="left" vertical="top" wrapText="1"/>
    </xf>
    <xf numFmtId="0" fontId="31" fillId="0" borderId="0" xfId="0" applyFont="1"/>
    <xf numFmtId="166" fontId="21" fillId="4" borderId="2" xfId="0" applyNumberFormat="1" applyFont="1" applyFill="1" applyBorder="1" applyAlignment="1">
      <alignment horizontal="center" vertical="center" wrapText="1"/>
    </xf>
    <xf numFmtId="0" fontId="21" fillId="4" borderId="2" xfId="0" applyFont="1" applyFill="1" applyBorder="1" applyAlignment="1">
      <alignment horizontal="left" vertical="top" wrapText="1"/>
    </xf>
    <xf numFmtId="167" fontId="21"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5" fillId="0" borderId="0" xfId="0" applyFont="1" applyAlignment="1">
      <alignment horizontal="left" vertical="top" wrapText="1"/>
    </xf>
    <xf numFmtId="0" fontId="14" fillId="4" borderId="0" xfId="0" applyFont="1" applyFill="1" applyAlignment="1">
      <alignment horizontal="left" vertical="top" wrapText="1"/>
    </xf>
    <xf numFmtId="0" fontId="15" fillId="4" borderId="0" xfId="0" applyFont="1" applyFill="1" applyAlignment="1">
      <alignment horizontal="left" vertical="top"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4" borderId="5"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Groundbirch Mainline Loop (Sunrise Section)</c:v>
                </c:pt>
                <c:pt idx="1">
                  <c:v>#REF!</c:v>
                </c:pt>
                <c:pt idx="2">
                  <c:v>#REF!</c:v>
                </c:pt>
                <c:pt idx="3">
                  <c:v>#REF!</c:v>
                </c:pt>
                <c:pt idx="4">
                  <c:v>#REF!</c:v>
                </c:pt>
                <c:pt idx="5">
                  <c:v>#REF!</c:v>
                </c:pt>
                <c:pt idx="6">
                  <c:v>#REF!</c:v>
                </c:pt>
                <c:pt idx="7">
                  <c:v>Groundbirch Mainline (Saturn Section) &amp; Saddle Hills Unit Addition:
Saddle Hills Compressor Station Unit Addition</c:v>
                </c:pt>
                <c:pt idx="8">
                  <c:v>#REF!</c:v>
                </c:pt>
                <c:pt idx="9">
                  <c:v>#REF!</c:v>
                </c:pt>
                <c:pt idx="10">
                  <c:v>#REF!</c:v>
                </c:pt>
                <c:pt idx="11">
                  <c:v>#REF!</c:v>
                </c:pt>
                <c:pt idx="12">
                  <c:v>#REF!</c:v>
                </c:pt>
                <c:pt idx="13">
                  <c:v>#REF!</c:v>
                </c:pt>
                <c:pt idx="14">
                  <c:v>#REF!</c:v>
                </c:pt>
                <c:pt idx="15">
                  <c:v>#REF!</c:v>
                </c:pt>
                <c:pt idx="16">
                  <c:v>#REF!</c:v>
                </c:pt>
                <c:pt idx="17">
                  <c:v>#REF!</c:v>
                </c:pt>
                <c:pt idx="18">
                  <c:v>#REF!</c:v>
                </c:pt>
                <c:pt idx="19">
                  <c:v>#REF!</c:v>
                </c:pt>
                <c:pt idx="20">
                  <c:v>#REF!</c:v>
                </c:pt>
                <c:pt idx="21">
                  <c:v>Emerson Creek Compressor Station</c:v>
                </c:pt>
                <c:pt idx="22">
                  <c:v>#REF!</c:v>
                </c:pt>
                <c:pt idx="23">
                  <c:v>#REF!</c:v>
                </c:pt>
                <c:pt idx="24">
                  <c:v>West Path Delivery 2023 
WAML Loop No. 2 (Longview)</c:v>
                </c:pt>
                <c:pt idx="25">
                  <c:v>#REF!</c:v>
                </c:pt>
                <c:pt idx="26">
                  <c:v>#REF!</c:v>
                </c:pt>
                <c:pt idx="27">
                  <c:v>#REF!</c:v>
                </c:pt>
                <c:pt idx="28">
                  <c:v>#REF!</c:v>
                </c:pt>
                <c:pt idx="29">
                  <c:v>#REF!</c:v>
                </c:pt>
                <c:pt idx="30">
                  <c:v>#REF!</c:v>
                </c:pt>
                <c:pt idx="31">
                  <c:v>#REF!</c:v>
                </c:pt>
                <c:pt idx="32">
                  <c:v>#REF!</c:v>
                </c:pt>
                <c:pt idx="33">
                  <c:v>#REF!</c:v>
                </c:pt>
                <c:pt idx="34">
                  <c:v>#REF!</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#REF!</c:v>
                </c:pt>
                <c:pt idx="46">
                  <c:v>#REF!</c:v>
                </c:pt>
                <c:pt idx="47">
                  <c:v>#REF!</c:v>
                </c:pt>
                <c:pt idx="48">
                  <c:v>#REF!</c:v>
                </c:pt>
                <c:pt idx="49">
                  <c:v>#REF!</c:v>
                </c:pt>
                <c:pt idx="50">
                  <c:v>#REF!</c:v>
                </c:pt>
                <c:pt idx="51">
                  <c:v>#REF!</c:v>
                </c:pt>
                <c:pt idx="52">
                  <c:v>#REF!</c:v>
                </c:pt>
              </c:strCache>
            </c:strRef>
          </c:cat>
          <c:val>
            <c:numRef>
              <c:f>'Forecast Costs'!$C$4:$C$56</c:f>
              <c:numCache>
                <c:formatCode>General</c:formatCode>
                <c:ptCount val="53"/>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272143</xdr:colOff>
      <xdr:row>3</xdr:row>
      <xdr:rowOff>1374322</xdr:rowOff>
    </xdr:from>
    <xdr:to>
      <xdr:col>14</xdr:col>
      <xdr:colOff>517072</xdr:colOff>
      <xdr:row>3</xdr:row>
      <xdr:rowOff>2521061</xdr:rowOff>
    </xdr:to>
    <xdr:pic>
      <xdr:nvPicPr>
        <xdr:cNvPr id="2" name="Picture 1">
          <a:extLst>
            <a:ext uri="{FF2B5EF4-FFF2-40B4-BE49-F238E27FC236}">
              <a16:creationId xmlns:a16="http://schemas.microsoft.com/office/drawing/2014/main" id="{DC5E685F-AA78-A889-A812-E9962BF18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524251"/>
          <a:ext cx="2272393" cy="1146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ccustomerexpress.com/5328.html" TargetMode="External"/><Relationship Id="rId18" Type="http://schemas.openxmlformats.org/officeDocument/2006/relationships/hyperlink" Target="http://www.tccustomerexpress.com/5771.html" TargetMode="External"/><Relationship Id="rId26" Type="http://schemas.openxmlformats.org/officeDocument/2006/relationships/hyperlink" Target="http://www.tccustomerexpress.com/ngtl-2020-annual-plan.html" TargetMode="External"/><Relationship Id="rId39" Type="http://schemas.openxmlformats.org/officeDocument/2006/relationships/hyperlink" Target="https://apps.cer-rec.gc.ca/REGDOCS/Item/View/4427516" TargetMode="External"/><Relationship Id="rId21" Type="http://schemas.openxmlformats.org/officeDocument/2006/relationships/hyperlink" Target="https://orders-in-council.canada.ca/attachment.php?attach=40562&amp;lang=en" TargetMode="External"/><Relationship Id="rId34" Type="http://schemas.openxmlformats.org/officeDocument/2006/relationships/hyperlink" Target="http://www.tccustomerexpress.com/ngtl-2022-annual-plan.html" TargetMode="External"/><Relationship Id="rId42" Type="http://schemas.openxmlformats.org/officeDocument/2006/relationships/hyperlink" Target="https://apps.cer-rec.gc.ca/REGDOCS/Item/View/4435495" TargetMode="External"/><Relationship Id="rId47" Type="http://schemas.openxmlformats.org/officeDocument/2006/relationships/hyperlink" Target="https://www.tccustomerexpress.com/6496.html" TargetMode="External"/><Relationship Id="rId7" Type="http://schemas.openxmlformats.org/officeDocument/2006/relationships/hyperlink" Target="https://apps.cer-rec.gc.ca/REGDOCS/Item/Filing/A96787" TargetMode="External"/><Relationship Id="rId2" Type="http://schemas.openxmlformats.org/officeDocument/2006/relationships/hyperlink" Target="https://apps.cer-rec.gc.ca/REGDOCS/Item/View/3760383" TargetMode="External"/><Relationship Id="rId16" Type="http://schemas.openxmlformats.org/officeDocument/2006/relationships/hyperlink" Target="http://www.tccustomerexpress.com/5525.html" TargetMode="External"/><Relationship Id="rId2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apps.cer-rec.gc.ca/REGDOCS/Item/View/3577322" TargetMode="External"/><Relationship Id="rId11" Type="http://schemas.openxmlformats.org/officeDocument/2006/relationships/hyperlink" Target="https://apps.cer-rec.gc.ca/REGDOCS/Item/Filing/C09063" TargetMode="External"/><Relationship Id="rId24" Type="http://schemas.openxmlformats.org/officeDocument/2006/relationships/hyperlink" Target="https://apps.cer-rec.gc.ca/REGDOCS/Item/Filing/C13679" TargetMode="External"/><Relationship Id="rId32" Type="http://schemas.openxmlformats.org/officeDocument/2006/relationships/hyperlink" Target="https://apps.cer-rec.gc.ca/REGDOCS/Item/Filing/C20624" TargetMode="External"/><Relationship Id="rId37" Type="http://schemas.openxmlformats.org/officeDocument/2006/relationships/hyperlink" Target="https://apps.cer-rec.gc.ca/REGDOCS/Item/View/4368635" TargetMode="External"/><Relationship Id="rId40" Type="http://schemas.openxmlformats.org/officeDocument/2006/relationships/hyperlink" Target="https://apps.cer-rec.gc.ca/REGDOCS/Item/View/4399520" TargetMode="External"/><Relationship Id="rId45" Type="http://schemas.openxmlformats.org/officeDocument/2006/relationships/hyperlink" Target="https://apps.cer-rec.gc.ca/REGDOCS/Item/View/4482518" TargetMode="External"/><Relationship Id="rId5"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15" Type="http://schemas.openxmlformats.org/officeDocument/2006/relationships/hyperlink" Target="http://www.tccustomerexpress.com/5245.html" TargetMode="External"/><Relationship Id="rId23" Type="http://schemas.openxmlformats.org/officeDocument/2006/relationships/hyperlink" Target="https://docs2.cer-rec.gc.ca/ll-eng/llisapi.dll/fetch/2000/130635/4099296/C13345-1_Emerson_Creek_Compressor_Station_-_A7U0H1.pdf?nodeid=4099776&amp;vernum=-2" TargetMode="External"/><Relationship Id="rId28" Type="http://schemas.openxmlformats.org/officeDocument/2006/relationships/hyperlink" Target="http://www.tccustomerexpress.com/6282.html" TargetMode="External"/><Relationship Id="rId36" Type="http://schemas.openxmlformats.org/officeDocument/2006/relationships/hyperlink" Target="https://apps.cer-rec.gc.ca/REGDOCS/Item/View/4334574" TargetMode="External"/><Relationship Id="rId1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9" Type="http://schemas.openxmlformats.org/officeDocument/2006/relationships/hyperlink" Target="http://www.tccustomerexpress.com/6033.html" TargetMode="External"/><Relationship Id="rId31" Type="http://schemas.openxmlformats.org/officeDocument/2006/relationships/hyperlink" Target="https://apps.cer-rec.gc.ca/REGDOCS/Item/Filing/C18977" TargetMode="External"/><Relationship Id="rId44" Type="http://schemas.openxmlformats.org/officeDocument/2006/relationships/hyperlink" Target="https://www.tccustomerexpress.com/6443.html" TargetMode="External"/><Relationship Id="rId4" Type="http://schemas.openxmlformats.org/officeDocument/2006/relationships/hyperlink" Target="https://apps.cer-rec.gc.ca/REGDOCS/Item/View/3773172" TargetMode="External"/><Relationship Id="rId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4" Type="http://schemas.openxmlformats.org/officeDocument/2006/relationships/hyperlink" Target="http://www.tccustomerexpress.com/5618.html" TargetMode="External"/><Relationship Id="rId22" Type="http://schemas.openxmlformats.org/officeDocument/2006/relationships/hyperlink" Target="https://apps.cer-rec.gc.ca/REGDOCS/File/Download/4094290" TargetMode="External"/><Relationship Id="rId27" Type="http://schemas.openxmlformats.org/officeDocument/2006/relationships/hyperlink" Target="https://apps.cer-rec.gc.ca/REGDOCS/Item/Filing/C16718" TargetMode="External"/><Relationship Id="rId30" Type="http://schemas.openxmlformats.org/officeDocument/2006/relationships/hyperlink" Target="https://apps.cer-rec.gc.ca/REGDOCS/Item/View/4245298" TargetMode="External"/><Relationship Id="rId35" Type="http://schemas.openxmlformats.org/officeDocument/2006/relationships/hyperlink" Target="https://apps.cer-rec.gc.ca/REGDOCS/Item/View/4303434" TargetMode="External"/><Relationship Id="rId43" Type="http://schemas.openxmlformats.org/officeDocument/2006/relationships/hyperlink" Target="https://apps.cer-rec.gc.ca/REGDOCS/Item/View/4424284" TargetMode="External"/><Relationship Id="rId48" Type="http://schemas.openxmlformats.org/officeDocument/2006/relationships/printerSettings" Target="../printerSettings/printerSettings3.bin"/><Relationship Id="rId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2" Type="http://schemas.openxmlformats.org/officeDocument/2006/relationships/hyperlink" Target="https://apps.cer-rec.gc.ca/REGDOCS/Item/View/4012377" TargetMode="External"/><Relationship Id="rId17" Type="http://schemas.openxmlformats.org/officeDocument/2006/relationships/hyperlink" Target="http://www.tccustomerexpress.com/5869.html" TargetMode="External"/><Relationship Id="rId25" Type="http://schemas.openxmlformats.org/officeDocument/2006/relationships/hyperlink" Target="https://apps.cer-rec.gc.ca/REGDOCS/Item/Filing/C14659" TargetMode="External"/><Relationship Id="rId33" Type="http://schemas.openxmlformats.org/officeDocument/2006/relationships/hyperlink" Target="https://apps.cer-rec.gc.ca/REGDOCS/Item/View/3968941" TargetMode="External"/><Relationship Id="rId38" Type="http://schemas.openxmlformats.org/officeDocument/2006/relationships/hyperlink" Target="https://apps.cer-rec.gc.ca/REGDOCS/Item/View/4396886" TargetMode="External"/><Relationship Id="rId46" Type="http://schemas.openxmlformats.org/officeDocument/2006/relationships/hyperlink" Target="https://apps.cer-rec.gc.ca/REGDOCS/Item/View/4510087" TargetMode="External"/><Relationship Id="rId20" Type="http://schemas.openxmlformats.org/officeDocument/2006/relationships/hyperlink" Target="https://www.bing.com/ck/a?!&amp;&amp;p=052c3748c3c357dbJmltdHM9MTcwNTM2MzIwMCZpZ3VpZD0yZTEyZWYzNS05NjZhLTYwYjYtMjA5Ni1mYzhiOTdkMjYxMjEmaW5zaWQ9NTE5Mw&amp;ptn=3&amp;ver=2&amp;hsh=3&amp;fclid=2e12ef35-966a-60b6-2096-fc8b97d26121&amp;psq=atco+gra+2021&amp;u=a1aHR0cHM6Ly9lZmlsaW5nLXdlYmFwaS5hdWMuYWIuY2EvRG9jdW1lbnQvR2V0LzY4NTY1Nw&amp;ntb=1" TargetMode="External"/><Relationship Id="rId41" Type="http://schemas.openxmlformats.org/officeDocument/2006/relationships/hyperlink" Target="https://apps.cer-rec.gc.ca/REGDOCS/Item/View/440410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activeCell="A5" sqref="A5:O5"/>
    </sheetView>
  </sheetViews>
  <sheetFormatPr defaultRowHeight="15" x14ac:dyDescent="0.25"/>
  <cols>
    <col min="3" max="3" width="17.5703125" customWidth="1"/>
    <col min="6" max="6" width="8.7109375" customWidth="1"/>
    <col min="7" max="7" width="18.5703125" customWidth="1"/>
    <col min="10" max="10" width="8.5703125" customWidth="1"/>
    <col min="14" max="14" width="10" bestFit="1" customWidth="1"/>
  </cols>
  <sheetData>
    <row r="1" spans="1:26" s="2" customFormat="1" ht="128.25" customHeight="1" x14ac:dyDescent="0.25">
      <c r="A1" s="79" t="s">
        <v>324</v>
      </c>
      <c r="B1" s="79"/>
      <c r="C1" s="79"/>
      <c r="D1" s="79"/>
      <c r="E1" s="79"/>
      <c r="F1" s="79"/>
      <c r="G1" s="79"/>
      <c r="H1" s="79"/>
      <c r="I1" s="79"/>
      <c r="J1" s="79"/>
      <c r="K1" s="79"/>
      <c r="L1" s="79"/>
      <c r="M1" s="79"/>
      <c r="N1" s="79"/>
      <c r="O1" s="79"/>
    </row>
    <row r="2" spans="1:26" s="2" customFormat="1" ht="20.85" customHeight="1" x14ac:dyDescent="0.25">
      <c r="A2" s="22"/>
      <c r="B2" s="86" t="s">
        <v>99</v>
      </c>
      <c r="C2" s="87"/>
      <c r="D2" s="87"/>
      <c r="E2" s="87"/>
      <c r="F2" s="87"/>
      <c r="G2" s="87"/>
      <c r="H2" s="88"/>
      <c r="I2" s="36">
        <v>2023</v>
      </c>
      <c r="J2" s="36">
        <v>2024</v>
      </c>
      <c r="K2" s="36">
        <v>2025</v>
      </c>
      <c r="L2" s="36">
        <v>2026</v>
      </c>
      <c r="M2" s="36">
        <v>2027</v>
      </c>
      <c r="N2" s="36" t="s">
        <v>295</v>
      </c>
      <c r="O2" s="22"/>
      <c r="P2" s="21"/>
      <c r="Q2" s="21"/>
      <c r="R2" s="21"/>
      <c r="S2" s="21"/>
      <c r="T2" s="21"/>
      <c r="U2" s="23"/>
      <c r="V2" s="23"/>
      <c r="W2" s="23"/>
      <c r="X2" s="23"/>
      <c r="Y2" s="23"/>
      <c r="Z2" s="23"/>
    </row>
    <row r="3" spans="1:26" ht="20.85" customHeight="1" x14ac:dyDescent="0.25">
      <c r="A3" s="27"/>
      <c r="B3" s="83" t="s">
        <v>100</v>
      </c>
      <c r="C3" s="84"/>
      <c r="D3" s="84"/>
      <c r="E3" s="84"/>
      <c r="F3" s="84"/>
      <c r="G3" s="84"/>
      <c r="H3" s="85"/>
      <c r="I3" s="44">
        <f>SUM('Facilities Update'!$J$3:$J$1930)</f>
        <v>1926.7</v>
      </c>
      <c r="J3" s="44">
        <f>SUM('Facilities Update'!$K$3:$K$1930)</f>
        <v>1390.9999999999998</v>
      </c>
      <c r="K3" s="69">
        <f>SUM('Facilities Update'!$L$3:$L$1930)</f>
        <v>14.600000000000001</v>
      </c>
      <c r="L3" s="69">
        <f>SUM('Facilities Update'!$M$3:$M$1930)</f>
        <v>689.1</v>
      </c>
      <c r="M3" s="69">
        <f>SUM('Facilities Update'!$N$3:$N$1930)</f>
        <v>474</v>
      </c>
      <c r="N3" s="69">
        <f>SUM('Facilities Update'!$O$3:$O$1930)</f>
        <v>2975</v>
      </c>
      <c r="O3" s="26"/>
      <c r="P3" s="25"/>
      <c r="Q3" s="25"/>
      <c r="R3" s="25"/>
      <c r="S3" s="25"/>
      <c r="T3" s="25"/>
      <c r="U3" s="24"/>
      <c r="V3" s="24"/>
      <c r="W3" s="24"/>
      <c r="X3" s="24"/>
      <c r="Y3" s="24"/>
      <c r="Z3" s="24"/>
    </row>
    <row r="4" spans="1:26" ht="409.5" customHeight="1" x14ac:dyDescent="0.25">
      <c r="A4" s="80" t="s">
        <v>238</v>
      </c>
      <c r="B4" s="80"/>
      <c r="C4" s="80"/>
      <c r="D4" s="80"/>
      <c r="E4" s="80"/>
      <c r="F4" s="80"/>
      <c r="G4" s="80"/>
      <c r="H4" s="80"/>
      <c r="I4" s="80"/>
      <c r="J4" s="80"/>
      <c r="K4" s="80"/>
      <c r="L4" s="80"/>
      <c r="M4" s="80"/>
      <c r="N4" s="80"/>
      <c r="O4" s="80"/>
    </row>
    <row r="5" spans="1:26" ht="261" customHeight="1" x14ac:dyDescent="0.25">
      <c r="A5" s="81" t="s">
        <v>132</v>
      </c>
      <c r="B5" s="81"/>
      <c r="C5" s="81"/>
      <c r="D5" s="81"/>
      <c r="E5" s="81"/>
      <c r="F5" s="81"/>
      <c r="G5" s="81"/>
      <c r="H5" s="81"/>
      <c r="I5" s="81"/>
      <c r="J5" s="81"/>
      <c r="K5" s="81"/>
      <c r="L5" s="81"/>
      <c r="M5" s="81"/>
      <c r="N5" s="81"/>
      <c r="O5" s="81"/>
    </row>
    <row r="6" spans="1:26" ht="228" customHeight="1" x14ac:dyDescent="0.25">
      <c r="A6" s="82" t="s">
        <v>253</v>
      </c>
      <c r="B6" s="82"/>
      <c r="C6" s="82"/>
      <c r="D6" s="82"/>
      <c r="E6" s="82"/>
      <c r="F6" s="82"/>
      <c r="G6" s="82"/>
      <c r="H6" s="82"/>
      <c r="I6" s="82"/>
      <c r="J6" s="82"/>
      <c r="K6" s="82"/>
      <c r="L6" s="82"/>
      <c r="M6" s="82"/>
      <c r="N6" s="82"/>
      <c r="O6" s="82"/>
    </row>
    <row r="7" spans="1:26" x14ac:dyDescent="0.25">
      <c r="A7" s="28"/>
      <c r="B7" s="28"/>
      <c r="C7" s="28"/>
      <c r="D7" s="28"/>
      <c r="E7" s="28"/>
      <c r="F7" s="28"/>
      <c r="G7" s="28"/>
      <c r="H7" s="28"/>
      <c r="I7" s="28"/>
      <c r="J7" s="28"/>
      <c r="K7" s="28"/>
      <c r="L7" s="28"/>
      <c r="M7" s="28"/>
      <c r="N7" s="28"/>
      <c r="O7" s="28"/>
    </row>
    <row r="8" spans="1:26" x14ac:dyDescent="0.25">
      <c r="A8" s="28"/>
      <c r="B8" s="28"/>
      <c r="C8" s="28"/>
      <c r="D8" s="28"/>
      <c r="E8" s="28"/>
      <c r="F8" s="28"/>
      <c r="G8" s="28"/>
      <c r="H8" s="28"/>
      <c r="I8" s="28"/>
      <c r="J8" s="28"/>
      <c r="K8" s="28"/>
      <c r="L8" s="28"/>
      <c r="M8" s="28"/>
      <c r="N8" s="28"/>
      <c r="O8" s="28"/>
    </row>
    <row r="9" spans="1:26" x14ac:dyDescent="0.25">
      <c r="A9" s="28"/>
      <c r="B9" s="28"/>
      <c r="C9" s="28"/>
      <c r="D9" s="28"/>
      <c r="E9" s="28"/>
      <c r="F9" s="28"/>
      <c r="G9" s="28"/>
      <c r="H9" s="28"/>
      <c r="I9" s="28"/>
      <c r="J9" s="28"/>
      <c r="K9" s="28"/>
      <c r="L9" s="28"/>
      <c r="M9" s="28"/>
      <c r="N9" s="28"/>
      <c r="O9" s="28"/>
    </row>
    <row r="10" spans="1:26" x14ac:dyDescent="0.2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2025 Facility Status Update (February)</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R918"/>
  <sheetViews>
    <sheetView zoomScale="70" zoomScaleNormal="70" zoomScaleSheetLayoutView="59" workbookViewId="0">
      <pane ySplit="2" topLeftCell="A3" activePane="bottomLeft" state="frozen"/>
      <selection pane="bottomLeft" activeCell="K14" sqref="K14"/>
    </sheetView>
  </sheetViews>
  <sheetFormatPr defaultColWidth="9.42578125" defaultRowHeight="15.75" x14ac:dyDescent="0.25"/>
  <cols>
    <col min="1" max="1" width="18.140625" style="45" customWidth="1"/>
    <col min="2" max="2" width="40.28515625" style="40" customWidth="1"/>
    <col min="3" max="3" width="64.28515625" style="12" bestFit="1" customWidth="1"/>
    <col min="4" max="4" width="25.28515625" style="43" customWidth="1"/>
    <col min="5" max="5" width="13.5703125" style="12" customWidth="1"/>
    <col min="6" max="6" width="22.28515625" style="12" customWidth="1"/>
    <col min="7" max="7" width="16.7109375" style="12" customWidth="1"/>
    <col min="8" max="8" width="29.85546875" style="41" customWidth="1"/>
    <col min="9" max="9" width="17.42578125" style="42" customWidth="1"/>
    <col min="10" max="15" width="7.5703125" style="12" customWidth="1"/>
    <col min="16" max="16" width="23.5703125" style="12" customWidth="1"/>
    <col min="17" max="17" width="14.5703125" style="12" bestFit="1" customWidth="1"/>
    <col min="18" max="18" width="11.5703125" style="12" bestFit="1" customWidth="1"/>
    <col min="19" max="19" width="10" style="12" bestFit="1" customWidth="1"/>
    <col min="20" max="16384" width="9.42578125" style="12"/>
  </cols>
  <sheetData>
    <row r="2" spans="1:16" ht="58.5" customHeight="1" x14ac:dyDescent="0.25">
      <c r="A2" s="37" t="s">
        <v>103</v>
      </c>
      <c r="B2" s="37" t="s">
        <v>323</v>
      </c>
      <c r="C2" s="37" t="s">
        <v>0</v>
      </c>
      <c r="D2" s="37" t="s">
        <v>1</v>
      </c>
      <c r="E2" s="37" t="s">
        <v>2</v>
      </c>
      <c r="F2" s="37" t="s">
        <v>3</v>
      </c>
      <c r="G2" s="37" t="s">
        <v>101</v>
      </c>
      <c r="H2" s="37" t="s">
        <v>106</v>
      </c>
      <c r="I2" s="37" t="s">
        <v>107</v>
      </c>
      <c r="J2" s="37">
        <v>2023</v>
      </c>
      <c r="K2" s="37">
        <v>2024</v>
      </c>
      <c r="L2" s="37">
        <v>2025</v>
      </c>
      <c r="M2" s="37">
        <v>2026</v>
      </c>
      <c r="N2" s="37">
        <v>2027</v>
      </c>
      <c r="O2" s="37" t="s">
        <v>295</v>
      </c>
      <c r="P2" s="37" t="s">
        <v>131</v>
      </c>
    </row>
    <row r="3" spans="1:16" ht="362.25" x14ac:dyDescent="0.25">
      <c r="A3" s="47"/>
      <c r="B3" s="13" t="s">
        <v>321</v>
      </c>
      <c r="C3" s="13" t="s">
        <v>10</v>
      </c>
      <c r="D3" s="17" t="s">
        <v>97</v>
      </c>
      <c r="E3" s="13" t="s">
        <v>11</v>
      </c>
      <c r="F3" s="13" t="s">
        <v>6</v>
      </c>
      <c r="G3" s="20">
        <v>44988</v>
      </c>
      <c r="H3" s="14" t="s">
        <v>265</v>
      </c>
      <c r="I3" s="15" t="s">
        <v>53</v>
      </c>
      <c r="J3" s="15"/>
      <c r="K3" s="15"/>
      <c r="L3" s="15"/>
      <c r="M3" s="15"/>
      <c r="N3" s="15"/>
      <c r="O3" s="15"/>
      <c r="P3" s="14"/>
    </row>
    <row r="4" spans="1:16" ht="156" customHeight="1" x14ac:dyDescent="0.25">
      <c r="A4" s="64"/>
      <c r="B4" s="13" t="s">
        <v>321</v>
      </c>
      <c r="C4" s="49" t="s">
        <v>145</v>
      </c>
      <c r="D4" s="17" t="s">
        <v>146</v>
      </c>
      <c r="E4" s="13" t="s">
        <v>193</v>
      </c>
      <c r="F4" s="49" t="s">
        <v>29</v>
      </c>
      <c r="G4" s="20">
        <v>45016</v>
      </c>
      <c r="H4" s="14" t="s">
        <v>266</v>
      </c>
      <c r="I4" s="15">
        <v>13</v>
      </c>
      <c r="J4" s="56"/>
      <c r="K4" s="15"/>
      <c r="L4" s="15"/>
      <c r="M4" s="15"/>
      <c r="N4" s="15"/>
      <c r="O4" s="15"/>
      <c r="P4" s="14"/>
    </row>
    <row r="5" spans="1:16" ht="84.75" customHeight="1" x14ac:dyDescent="0.25">
      <c r="A5" s="47"/>
      <c r="B5" s="13" t="s">
        <v>321</v>
      </c>
      <c r="C5" s="49" t="s">
        <v>149</v>
      </c>
      <c r="D5" s="61" t="s">
        <v>150</v>
      </c>
      <c r="E5" s="49" t="s">
        <v>163</v>
      </c>
      <c r="F5" s="49" t="s">
        <v>29</v>
      </c>
      <c r="G5" s="60">
        <v>44916</v>
      </c>
      <c r="H5" s="57" t="s">
        <v>267</v>
      </c>
      <c r="I5" s="50">
        <v>7.1</v>
      </c>
      <c r="J5" s="56"/>
      <c r="K5" s="15"/>
      <c r="L5" s="15"/>
      <c r="M5" s="15"/>
      <c r="N5" s="15"/>
      <c r="O5" s="15"/>
      <c r="P5" s="14"/>
    </row>
    <row r="6" spans="1:16" ht="327" x14ac:dyDescent="0.25">
      <c r="A6" s="51"/>
      <c r="B6" s="13" t="s">
        <v>320</v>
      </c>
      <c r="C6" s="13" t="s">
        <v>40</v>
      </c>
      <c r="D6" s="18" t="s">
        <v>15</v>
      </c>
      <c r="E6" s="16" t="s">
        <v>108</v>
      </c>
      <c r="F6" s="13" t="s">
        <v>102</v>
      </c>
      <c r="G6" s="19">
        <v>45009</v>
      </c>
      <c r="H6" s="14" t="s">
        <v>268</v>
      </c>
      <c r="I6" s="15" t="s">
        <v>255</v>
      </c>
      <c r="J6" s="15">
        <v>211</v>
      </c>
      <c r="K6" s="15"/>
      <c r="L6" s="15"/>
      <c r="M6" s="15"/>
      <c r="N6" s="15"/>
      <c r="O6" s="15"/>
      <c r="P6" s="14" t="s">
        <v>104</v>
      </c>
    </row>
    <row r="7" spans="1:16" ht="292.5" x14ac:dyDescent="0.25">
      <c r="A7" s="47"/>
      <c r="B7" s="13" t="s">
        <v>320</v>
      </c>
      <c r="C7" s="13" t="s">
        <v>39</v>
      </c>
      <c r="D7" s="18" t="s">
        <v>14</v>
      </c>
      <c r="E7" s="16" t="s">
        <v>108</v>
      </c>
      <c r="F7" s="13" t="s">
        <v>102</v>
      </c>
      <c r="G7" s="19">
        <v>45427</v>
      </c>
      <c r="H7" s="14" t="s">
        <v>269</v>
      </c>
      <c r="I7" s="15" t="s">
        <v>254</v>
      </c>
      <c r="J7" s="15"/>
      <c r="K7" s="15">
        <v>970</v>
      </c>
      <c r="L7" s="15"/>
      <c r="M7" s="15"/>
      <c r="N7" s="15"/>
      <c r="O7" s="15"/>
      <c r="P7" s="14" t="s">
        <v>248</v>
      </c>
    </row>
    <row r="8" spans="1:16" ht="102" customHeight="1" x14ac:dyDescent="0.25">
      <c r="A8" s="47"/>
      <c r="B8" s="13" t="s">
        <v>321</v>
      </c>
      <c r="C8" s="49" t="s">
        <v>173</v>
      </c>
      <c r="D8" s="57" t="s">
        <v>164</v>
      </c>
      <c r="E8" s="49" t="s">
        <v>233</v>
      </c>
      <c r="F8" s="49" t="s">
        <v>192</v>
      </c>
      <c r="G8" s="60">
        <v>45275</v>
      </c>
      <c r="H8" s="57" t="s">
        <v>270</v>
      </c>
      <c r="I8" s="50">
        <v>23</v>
      </c>
      <c r="J8" s="56"/>
      <c r="K8" s="56"/>
      <c r="L8" s="15"/>
      <c r="M8" s="15"/>
      <c r="N8" s="15"/>
      <c r="O8" s="15"/>
      <c r="P8" s="14"/>
    </row>
    <row r="9" spans="1:16" ht="81.75" x14ac:dyDescent="0.25">
      <c r="A9" s="47"/>
      <c r="B9" s="13" t="s">
        <v>321</v>
      </c>
      <c r="C9" s="49" t="s">
        <v>176</v>
      </c>
      <c r="D9" s="65" t="s">
        <v>179</v>
      </c>
      <c r="E9" s="16" t="s">
        <v>234</v>
      </c>
      <c r="F9" s="13" t="s">
        <v>29</v>
      </c>
      <c r="G9" s="20">
        <v>45281</v>
      </c>
      <c r="H9" s="14" t="s">
        <v>271</v>
      </c>
      <c r="I9" s="15">
        <v>18.600000000000001</v>
      </c>
      <c r="J9" s="15"/>
      <c r="K9" s="15"/>
      <c r="L9" s="15"/>
      <c r="M9" s="15"/>
      <c r="N9" s="15"/>
      <c r="O9" s="15"/>
      <c r="P9" s="14"/>
    </row>
    <row r="10" spans="1:16" ht="232.5" x14ac:dyDescent="0.25">
      <c r="A10" s="47"/>
      <c r="B10" s="13" t="s">
        <v>46</v>
      </c>
      <c r="C10" s="13" t="s">
        <v>135</v>
      </c>
      <c r="D10" s="18" t="s">
        <v>12</v>
      </c>
      <c r="E10" s="16">
        <v>46113</v>
      </c>
      <c r="F10" s="13" t="s">
        <v>264</v>
      </c>
      <c r="G10" s="20">
        <v>45551</v>
      </c>
      <c r="H10" s="14" t="s">
        <v>272</v>
      </c>
      <c r="I10" s="15" t="s">
        <v>184</v>
      </c>
      <c r="J10" s="15"/>
      <c r="K10" s="15"/>
      <c r="L10" s="15"/>
      <c r="M10" s="15">
        <v>255</v>
      </c>
      <c r="N10" s="15"/>
      <c r="O10" s="15"/>
      <c r="P10" s="14"/>
    </row>
    <row r="11" spans="1:16" ht="31.5" x14ac:dyDescent="0.25">
      <c r="A11" s="49"/>
      <c r="B11" s="13" t="s">
        <v>35</v>
      </c>
      <c r="C11" s="13" t="s">
        <v>249</v>
      </c>
      <c r="D11" s="18" t="s">
        <v>250</v>
      </c>
      <c r="E11" s="16">
        <v>45870</v>
      </c>
      <c r="F11" s="49" t="s">
        <v>29</v>
      </c>
      <c r="G11" s="60">
        <v>45616</v>
      </c>
      <c r="H11" s="14" t="s">
        <v>251</v>
      </c>
      <c r="I11" s="15">
        <v>6.4</v>
      </c>
      <c r="J11" s="15"/>
      <c r="K11" s="15"/>
      <c r="L11" s="15">
        <v>6.4</v>
      </c>
      <c r="M11" s="15"/>
      <c r="N11" s="15"/>
      <c r="O11" s="15"/>
      <c r="P11" s="15"/>
    </row>
    <row r="12" spans="1:16" ht="201" x14ac:dyDescent="0.25">
      <c r="A12" s="64"/>
      <c r="B12" s="13" t="s">
        <v>46</v>
      </c>
      <c r="C12" s="13" t="s">
        <v>18</v>
      </c>
      <c r="D12" s="18" t="s">
        <v>19</v>
      </c>
      <c r="E12" s="16">
        <v>45383</v>
      </c>
      <c r="F12" s="13" t="s">
        <v>102</v>
      </c>
      <c r="G12" s="19">
        <v>45383</v>
      </c>
      <c r="H12" s="14" t="s">
        <v>273</v>
      </c>
      <c r="I12" s="15" t="s">
        <v>246</v>
      </c>
      <c r="J12" s="15"/>
      <c r="K12" s="15">
        <v>274</v>
      </c>
      <c r="L12" s="15"/>
      <c r="M12" s="15"/>
      <c r="N12" s="15"/>
      <c r="O12" s="15"/>
      <c r="P12" s="14"/>
    </row>
    <row r="13" spans="1:16" ht="219.75" x14ac:dyDescent="0.25">
      <c r="A13" s="47"/>
      <c r="B13" s="13" t="s">
        <v>320</v>
      </c>
      <c r="C13" s="13" t="s">
        <v>142</v>
      </c>
      <c r="D13" s="18" t="s">
        <v>133</v>
      </c>
      <c r="E13" s="16">
        <v>46113</v>
      </c>
      <c r="F13" s="13" t="s">
        <v>264</v>
      </c>
      <c r="G13" s="20">
        <v>45608</v>
      </c>
      <c r="H13" s="14" t="s">
        <v>274</v>
      </c>
      <c r="I13" s="15" t="s">
        <v>185</v>
      </c>
      <c r="J13" s="13"/>
      <c r="K13" s="13"/>
      <c r="L13" s="15"/>
      <c r="M13" s="15">
        <v>323</v>
      </c>
      <c r="N13" s="15"/>
      <c r="O13" s="15"/>
      <c r="P13" s="13"/>
    </row>
    <row r="14" spans="1:16" ht="126" x14ac:dyDescent="0.25">
      <c r="A14" s="47" t="s">
        <v>304</v>
      </c>
      <c r="B14" s="13" t="s">
        <v>320</v>
      </c>
      <c r="C14" s="13" t="s">
        <v>207</v>
      </c>
      <c r="D14" s="18" t="s">
        <v>208</v>
      </c>
      <c r="E14" s="51">
        <v>46844</v>
      </c>
      <c r="F14" s="49" t="s">
        <v>158</v>
      </c>
      <c r="G14" s="19">
        <v>45363</v>
      </c>
      <c r="H14" s="14" t="s">
        <v>310</v>
      </c>
      <c r="I14" s="15" t="s">
        <v>210</v>
      </c>
      <c r="J14" s="15"/>
      <c r="K14" s="15"/>
      <c r="L14" s="15"/>
      <c r="M14" s="15"/>
      <c r="N14" s="15"/>
      <c r="O14" s="15">
        <v>404</v>
      </c>
      <c r="P14" s="14"/>
    </row>
    <row r="15" spans="1:16" ht="126" x14ac:dyDescent="0.25">
      <c r="A15" s="13"/>
      <c r="B15" s="13" t="s">
        <v>320</v>
      </c>
      <c r="C15" s="13" t="s">
        <v>213</v>
      </c>
      <c r="D15" s="18" t="s">
        <v>15</v>
      </c>
      <c r="E15" s="13" t="s">
        <v>209</v>
      </c>
      <c r="F15" s="49" t="s">
        <v>158</v>
      </c>
      <c r="G15" s="19">
        <v>45363</v>
      </c>
      <c r="H15" s="14" t="s">
        <v>243</v>
      </c>
      <c r="I15" s="15" t="s">
        <v>211</v>
      </c>
      <c r="J15" s="15"/>
      <c r="K15" s="15"/>
      <c r="L15" s="15"/>
      <c r="M15" s="15"/>
      <c r="N15" s="15"/>
      <c r="O15" s="15">
        <v>254</v>
      </c>
      <c r="P15" s="14"/>
    </row>
    <row r="16" spans="1:16" ht="126" x14ac:dyDescent="0.25">
      <c r="A16" s="13"/>
      <c r="B16" s="13" t="s">
        <v>320</v>
      </c>
      <c r="C16" s="13" t="s">
        <v>212</v>
      </c>
      <c r="D16" s="18" t="s">
        <v>214</v>
      </c>
      <c r="E16" s="13" t="s">
        <v>209</v>
      </c>
      <c r="F16" s="49" t="s">
        <v>158</v>
      </c>
      <c r="G16" s="19">
        <v>45363</v>
      </c>
      <c r="H16" s="14" t="s">
        <v>243</v>
      </c>
      <c r="I16" s="15" t="s">
        <v>215</v>
      </c>
      <c r="J16" s="15"/>
      <c r="K16" s="15"/>
      <c r="L16" s="15"/>
      <c r="M16" s="15"/>
      <c r="N16" s="15"/>
      <c r="O16" s="15">
        <v>379</v>
      </c>
      <c r="P16" s="14"/>
    </row>
    <row r="17" spans="1:16" ht="126" x14ac:dyDescent="0.25">
      <c r="A17" s="13"/>
      <c r="B17" s="13" t="s">
        <v>320</v>
      </c>
      <c r="C17" s="13" t="s">
        <v>216</v>
      </c>
      <c r="D17" s="18" t="s">
        <v>217</v>
      </c>
      <c r="E17" s="13" t="s">
        <v>209</v>
      </c>
      <c r="F17" s="49" t="s">
        <v>158</v>
      </c>
      <c r="G17" s="19">
        <v>45363</v>
      </c>
      <c r="H17" s="14" t="s">
        <v>243</v>
      </c>
      <c r="I17" s="15" t="s">
        <v>218</v>
      </c>
      <c r="J17" s="15"/>
      <c r="K17" s="15"/>
      <c r="L17" s="15"/>
      <c r="M17" s="15"/>
      <c r="N17" s="15"/>
      <c r="O17" s="15">
        <v>238</v>
      </c>
      <c r="P17" s="14"/>
    </row>
    <row r="18" spans="1:16" ht="126" x14ac:dyDescent="0.25">
      <c r="A18" s="47" t="s">
        <v>305</v>
      </c>
      <c r="B18" s="13" t="s">
        <v>320</v>
      </c>
      <c r="C18" s="13" t="s">
        <v>307</v>
      </c>
      <c r="D18" s="18" t="s">
        <v>219</v>
      </c>
      <c r="E18" s="51">
        <v>46844</v>
      </c>
      <c r="F18" s="49" t="s">
        <v>158</v>
      </c>
      <c r="G18" s="19">
        <v>45363</v>
      </c>
      <c r="H18" s="14" t="s">
        <v>310</v>
      </c>
      <c r="I18" s="15" t="s">
        <v>220</v>
      </c>
      <c r="J18" s="15"/>
      <c r="K18" s="15"/>
      <c r="L18" s="15"/>
      <c r="M18" s="15"/>
      <c r="N18" s="15"/>
      <c r="O18" s="15">
        <v>205</v>
      </c>
      <c r="P18" s="14"/>
    </row>
    <row r="19" spans="1:16" ht="126" x14ac:dyDescent="0.25">
      <c r="A19" s="47" t="s">
        <v>306</v>
      </c>
      <c r="B19" s="13" t="s">
        <v>320</v>
      </c>
      <c r="C19" s="13" t="s">
        <v>308</v>
      </c>
      <c r="D19" s="18" t="s">
        <v>221</v>
      </c>
      <c r="E19" s="13" t="s">
        <v>209</v>
      </c>
      <c r="F19" s="49" t="s">
        <v>158</v>
      </c>
      <c r="G19" s="19">
        <v>45363</v>
      </c>
      <c r="H19" s="14" t="s">
        <v>310</v>
      </c>
      <c r="I19" s="15" t="s">
        <v>218</v>
      </c>
      <c r="J19" s="15"/>
      <c r="K19" s="15"/>
      <c r="L19" s="15"/>
      <c r="M19" s="15"/>
      <c r="N19" s="15"/>
      <c r="O19" s="15">
        <v>238</v>
      </c>
      <c r="P19" s="14"/>
    </row>
    <row r="20" spans="1:16" ht="126" x14ac:dyDescent="0.25">
      <c r="A20" s="47" t="s">
        <v>306</v>
      </c>
      <c r="B20" s="13" t="s">
        <v>320</v>
      </c>
      <c r="C20" s="13" t="s">
        <v>309</v>
      </c>
      <c r="D20" s="18" t="s">
        <v>222</v>
      </c>
      <c r="E20" s="13" t="s">
        <v>209</v>
      </c>
      <c r="F20" s="49" t="s">
        <v>158</v>
      </c>
      <c r="G20" s="19">
        <v>45363</v>
      </c>
      <c r="H20" s="14" t="s">
        <v>310</v>
      </c>
      <c r="I20" s="15" t="s">
        <v>223</v>
      </c>
      <c r="J20" s="15"/>
      <c r="K20" s="15"/>
      <c r="L20" s="15"/>
      <c r="M20" s="15"/>
      <c r="N20" s="15"/>
      <c r="O20" s="15">
        <v>332</v>
      </c>
      <c r="P20" s="14"/>
    </row>
    <row r="21" spans="1:16" ht="126" x14ac:dyDescent="0.25">
      <c r="A21" s="13"/>
      <c r="B21" s="13" t="s">
        <v>320</v>
      </c>
      <c r="C21" s="13" t="s">
        <v>225</v>
      </c>
      <c r="D21" s="18" t="s">
        <v>217</v>
      </c>
      <c r="E21" s="13" t="s">
        <v>209</v>
      </c>
      <c r="F21" s="49" t="s">
        <v>158</v>
      </c>
      <c r="G21" s="19">
        <v>45363</v>
      </c>
      <c r="H21" s="14" t="s">
        <v>243</v>
      </c>
      <c r="I21" s="15" t="s">
        <v>226</v>
      </c>
      <c r="J21" s="15"/>
      <c r="K21" s="15"/>
      <c r="L21" s="15"/>
      <c r="M21" s="15"/>
      <c r="N21" s="15"/>
      <c r="O21" s="15">
        <v>211</v>
      </c>
      <c r="P21" s="14"/>
    </row>
    <row r="22" spans="1:16" ht="119.25" x14ac:dyDescent="0.25">
      <c r="A22" s="47" t="s">
        <v>305</v>
      </c>
      <c r="B22" s="13" t="s">
        <v>320</v>
      </c>
      <c r="C22" s="13" t="s">
        <v>314</v>
      </c>
      <c r="D22" s="18" t="s">
        <v>224</v>
      </c>
      <c r="E22" s="51">
        <v>46478</v>
      </c>
      <c r="F22" s="64" t="s">
        <v>134</v>
      </c>
      <c r="G22" s="70">
        <v>45691</v>
      </c>
      <c r="H22" s="14" t="s">
        <v>310</v>
      </c>
      <c r="I22" s="15" t="s">
        <v>227</v>
      </c>
      <c r="J22" s="15"/>
      <c r="K22" s="15"/>
      <c r="L22" s="15"/>
      <c r="M22" s="15"/>
      <c r="N22" s="56">
        <v>321</v>
      </c>
      <c r="O22" s="15"/>
      <c r="P22" s="14"/>
    </row>
    <row r="23" spans="1:16" ht="219.75" customHeight="1" x14ac:dyDescent="0.25">
      <c r="A23" s="47"/>
      <c r="B23" s="13" t="s">
        <v>320</v>
      </c>
      <c r="C23" s="13" t="s">
        <v>111</v>
      </c>
      <c r="D23" s="18" t="s">
        <v>20</v>
      </c>
      <c r="E23" s="16">
        <v>45261</v>
      </c>
      <c r="F23" s="13" t="s">
        <v>102</v>
      </c>
      <c r="G23" s="19">
        <v>45261</v>
      </c>
      <c r="H23" s="14" t="s">
        <v>275</v>
      </c>
      <c r="I23" s="15" t="s">
        <v>245</v>
      </c>
      <c r="J23" s="15">
        <v>144</v>
      </c>
      <c r="K23" s="15"/>
      <c r="L23" s="15"/>
      <c r="M23" s="15"/>
      <c r="N23" s="15"/>
      <c r="O23" s="15"/>
      <c r="P23" s="14"/>
    </row>
    <row r="24" spans="1:16" ht="198" x14ac:dyDescent="0.25">
      <c r="A24" s="64"/>
      <c r="B24" s="13" t="s">
        <v>46</v>
      </c>
      <c r="C24" s="13" t="s">
        <v>112</v>
      </c>
      <c r="D24" s="18" t="s">
        <v>12</v>
      </c>
      <c r="E24" s="16">
        <v>45383</v>
      </c>
      <c r="F24" s="13" t="s">
        <v>102</v>
      </c>
      <c r="G24" s="19">
        <v>45401</v>
      </c>
      <c r="H24" s="14" t="s">
        <v>276</v>
      </c>
      <c r="I24" s="15" t="s">
        <v>247</v>
      </c>
      <c r="J24" s="15"/>
      <c r="K24" s="15">
        <v>123</v>
      </c>
      <c r="L24" s="15"/>
      <c r="M24" s="15"/>
      <c r="N24" s="15"/>
      <c r="O24" s="15"/>
      <c r="P24" s="14"/>
    </row>
    <row r="25" spans="1:16" ht="276.75" x14ac:dyDescent="0.25">
      <c r="A25" s="16"/>
      <c r="B25" s="13" t="s">
        <v>320</v>
      </c>
      <c r="C25" s="13" t="s">
        <v>21</v>
      </c>
      <c r="D25" s="18" t="s">
        <v>20</v>
      </c>
      <c r="E25" s="16">
        <v>45017</v>
      </c>
      <c r="F25" s="13" t="s">
        <v>102</v>
      </c>
      <c r="G25" s="19">
        <v>45032</v>
      </c>
      <c r="H25" s="14" t="s">
        <v>277</v>
      </c>
      <c r="I25" s="15" t="s">
        <v>186</v>
      </c>
      <c r="J25" s="15">
        <v>176</v>
      </c>
      <c r="K25" s="15"/>
      <c r="L25" s="15"/>
      <c r="M25" s="15"/>
      <c r="N25" s="15"/>
      <c r="O25" s="15"/>
      <c r="P25" s="14" t="s">
        <v>104</v>
      </c>
    </row>
    <row r="26" spans="1:16" ht="195" x14ac:dyDescent="0.25">
      <c r="A26" s="16"/>
      <c r="B26" s="13" t="s">
        <v>46</v>
      </c>
      <c r="C26" s="13" t="s">
        <v>124</v>
      </c>
      <c r="D26" s="18" t="s">
        <v>123</v>
      </c>
      <c r="E26" s="16">
        <v>45017</v>
      </c>
      <c r="F26" s="13" t="s">
        <v>102</v>
      </c>
      <c r="G26" s="20">
        <v>45015</v>
      </c>
      <c r="H26" s="14" t="s">
        <v>278</v>
      </c>
      <c r="I26" s="15" t="s">
        <v>187</v>
      </c>
      <c r="J26" s="15">
        <v>53</v>
      </c>
      <c r="K26" s="15"/>
      <c r="L26" s="15"/>
      <c r="M26" s="15"/>
      <c r="N26" s="15"/>
      <c r="O26" s="15"/>
      <c r="P26" s="14" t="s">
        <v>182</v>
      </c>
    </row>
    <row r="27" spans="1:16" ht="117" customHeight="1" x14ac:dyDescent="0.25">
      <c r="A27" s="47" t="s">
        <v>102</v>
      </c>
      <c r="B27" s="13" t="s">
        <v>320</v>
      </c>
      <c r="C27" s="13" t="s">
        <v>141</v>
      </c>
      <c r="D27" s="18" t="s">
        <v>169</v>
      </c>
      <c r="E27" s="16">
        <v>45962</v>
      </c>
      <c r="F27" s="47" t="s">
        <v>102</v>
      </c>
      <c r="G27" s="78">
        <v>45702</v>
      </c>
      <c r="H27" s="18" t="s">
        <v>172</v>
      </c>
      <c r="I27" s="15" t="s">
        <v>140</v>
      </c>
      <c r="J27" s="13"/>
      <c r="K27" s="13"/>
      <c r="L27" s="13"/>
      <c r="M27" s="13"/>
      <c r="N27" s="13"/>
      <c r="O27" s="13"/>
      <c r="P27" s="13"/>
    </row>
    <row r="28" spans="1:16" ht="81.75" x14ac:dyDescent="0.25">
      <c r="A28" s="47"/>
      <c r="B28" s="13" t="s">
        <v>83</v>
      </c>
      <c r="C28" s="13" t="s">
        <v>197</v>
      </c>
      <c r="D28" s="18" t="s">
        <v>198</v>
      </c>
      <c r="E28" s="16">
        <v>45536</v>
      </c>
      <c r="F28" s="13" t="s">
        <v>102</v>
      </c>
      <c r="G28" s="20">
        <v>45533</v>
      </c>
      <c r="H28" s="18" t="s">
        <v>279</v>
      </c>
      <c r="I28" s="15">
        <v>3.3</v>
      </c>
      <c r="J28" s="15"/>
      <c r="K28" s="15">
        <v>3.3</v>
      </c>
      <c r="L28" s="13"/>
      <c r="M28" s="13"/>
      <c r="N28" s="13"/>
      <c r="O28" s="13"/>
      <c r="P28" s="13"/>
    </row>
    <row r="29" spans="1:16" ht="81.75" x14ac:dyDescent="0.25">
      <c r="A29" s="47"/>
      <c r="B29" s="13" t="s">
        <v>322</v>
      </c>
      <c r="C29" s="13" t="s">
        <v>147</v>
      </c>
      <c r="D29" s="18" t="s">
        <v>148</v>
      </c>
      <c r="E29" s="16">
        <v>45017</v>
      </c>
      <c r="F29" s="49" t="s">
        <v>102</v>
      </c>
      <c r="G29" s="62">
        <v>45047</v>
      </c>
      <c r="H29" s="57" t="s">
        <v>280</v>
      </c>
      <c r="I29" s="15">
        <v>3.2</v>
      </c>
      <c r="J29" s="15">
        <v>3.2</v>
      </c>
      <c r="K29" s="15"/>
      <c r="L29" s="15"/>
      <c r="M29" s="15"/>
      <c r="N29" s="15"/>
      <c r="O29" s="15"/>
      <c r="P29" s="14"/>
    </row>
    <row r="30" spans="1:16" ht="216.75" x14ac:dyDescent="0.25">
      <c r="A30" s="47"/>
      <c r="B30" s="13" t="s">
        <v>320</v>
      </c>
      <c r="C30" s="13" t="s">
        <v>239</v>
      </c>
      <c r="D30" s="18" t="s">
        <v>170</v>
      </c>
      <c r="E30" s="16" t="s">
        <v>171</v>
      </c>
      <c r="F30" s="13" t="s">
        <v>29</v>
      </c>
      <c r="G30" s="19">
        <v>45555</v>
      </c>
      <c r="H30" s="14" t="s">
        <v>281</v>
      </c>
      <c r="I30" s="15" t="s">
        <v>240</v>
      </c>
      <c r="J30" s="15"/>
      <c r="K30" s="15"/>
      <c r="L30" s="15"/>
      <c r="M30" s="15">
        <v>105</v>
      </c>
      <c r="N30" s="15"/>
      <c r="O30" s="15"/>
      <c r="P30" s="14"/>
    </row>
    <row r="31" spans="1:16" ht="100.5" x14ac:dyDescent="0.25">
      <c r="A31" s="47"/>
      <c r="B31" s="13" t="s">
        <v>320</v>
      </c>
      <c r="C31" s="13" t="s">
        <v>244</v>
      </c>
      <c r="D31" s="18" t="s">
        <v>298</v>
      </c>
      <c r="E31" s="16">
        <v>46478</v>
      </c>
      <c r="F31" s="13" t="s">
        <v>296</v>
      </c>
      <c r="G31" s="68" t="s">
        <v>297</v>
      </c>
      <c r="H31" s="14" t="s">
        <v>300</v>
      </c>
      <c r="I31" s="15" t="s">
        <v>301</v>
      </c>
      <c r="J31" s="15"/>
      <c r="K31" s="15"/>
      <c r="L31" s="15"/>
      <c r="M31" s="15"/>
      <c r="N31" s="15">
        <v>153</v>
      </c>
      <c r="O31" s="15"/>
      <c r="P31" s="14"/>
    </row>
    <row r="32" spans="1:16" ht="201" x14ac:dyDescent="0.25">
      <c r="A32" s="47"/>
      <c r="B32" s="13" t="s">
        <v>319</v>
      </c>
      <c r="C32" s="13" t="s">
        <v>22</v>
      </c>
      <c r="D32" s="18" t="s">
        <v>105</v>
      </c>
      <c r="E32" s="13" t="s">
        <v>153</v>
      </c>
      <c r="F32" s="13" t="s">
        <v>102</v>
      </c>
      <c r="G32" s="19">
        <v>45302</v>
      </c>
      <c r="H32" s="14" t="s">
        <v>282</v>
      </c>
      <c r="I32" s="15">
        <v>40</v>
      </c>
      <c r="J32" s="15"/>
      <c r="K32" s="15"/>
      <c r="L32" s="15"/>
      <c r="M32" s="15"/>
      <c r="N32" s="15"/>
      <c r="O32" s="15"/>
      <c r="P32" s="14"/>
    </row>
    <row r="33" spans="1:18" ht="31.5" x14ac:dyDescent="0.25">
      <c r="A33" s="47"/>
      <c r="B33" s="13" t="s">
        <v>35</v>
      </c>
      <c r="C33" s="13" t="s">
        <v>178</v>
      </c>
      <c r="D33" s="18" t="s">
        <v>177</v>
      </c>
      <c r="E33" s="16">
        <v>45292</v>
      </c>
      <c r="F33" s="13" t="s">
        <v>102</v>
      </c>
      <c r="G33" s="19">
        <v>45275</v>
      </c>
      <c r="H33" s="18" t="s">
        <v>175</v>
      </c>
      <c r="I33" s="15">
        <v>1.1000000000000001</v>
      </c>
      <c r="J33" s="15"/>
      <c r="K33" s="15">
        <v>1.1000000000000001</v>
      </c>
      <c r="L33" s="15"/>
      <c r="M33" s="15"/>
      <c r="N33" s="15"/>
      <c r="O33" s="15"/>
      <c r="P33" s="14"/>
    </row>
    <row r="34" spans="1:18" customFormat="1" ht="31.5" x14ac:dyDescent="0.25">
      <c r="A34" s="13"/>
      <c r="B34" s="13" t="s">
        <v>35</v>
      </c>
      <c r="C34" s="13" t="s">
        <v>261</v>
      </c>
      <c r="D34" s="18" t="s">
        <v>262</v>
      </c>
      <c r="E34" s="16">
        <v>45962</v>
      </c>
      <c r="F34" s="49" t="s">
        <v>134</v>
      </c>
      <c r="G34" s="60">
        <v>45622</v>
      </c>
      <c r="H34" s="14" t="s">
        <v>263</v>
      </c>
      <c r="I34" s="15">
        <v>3.9</v>
      </c>
      <c r="J34" s="15"/>
      <c r="K34" s="15"/>
      <c r="L34" s="15">
        <v>3.9</v>
      </c>
      <c r="M34" s="15"/>
      <c r="N34" s="15"/>
      <c r="O34" s="15"/>
      <c r="P34" s="15"/>
      <c r="Q34" s="12"/>
      <c r="R34" s="12"/>
    </row>
    <row r="35" spans="1:18" ht="81.75" x14ac:dyDescent="0.25">
      <c r="A35" s="67"/>
      <c r="B35" s="13" t="s">
        <v>83</v>
      </c>
      <c r="C35" s="13" t="s">
        <v>155</v>
      </c>
      <c r="D35" s="18" t="s">
        <v>152</v>
      </c>
      <c r="E35" s="16">
        <v>45383</v>
      </c>
      <c r="F35" s="49" t="s">
        <v>102</v>
      </c>
      <c r="G35" s="20">
        <v>45383</v>
      </c>
      <c r="H35" s="57" t="s">
        <v>283</v>
      </c>
      <c r="I35" s="15">
        <v>6.6</v>
      </c>
      <c r="J35" s="15"/>
      <c r="K35" s="15">
        <v>6.6</v>
      </c>
      <c r="L35" s="15"/>
      <c r="M35" s="15"/>
      <c r="N35" s="15"/>
      <c r="O35" s="15"/>
      <c r="P35" s="63"/>
    </row>
    <row r="36" spans="1:18" ht="201" x14ac:dyDescent="0.25">
      <c r="A36" s="16"/>
      <c r="B36" s="13" t="s">
        <v>46</v>
      </c>
      <c r="C36" s="13" t="s">
        <v>24</v>
      </c>
      <c r="D36" s="18" t="s">
        <v>12</v>
      </c>
      <c r="E36" s="16">
        <v>45017</v>
      </c>
      <c r="F36" s="13" t="s">
        <v>102</v>
      </c>
      <c r="G36" s="20">
        <v>45053</v>
      </c>
      <c r="H36" s="14" t="s">
        <v>284</v>
      </c>
      <c r="I36" s="15" t="s">
        <v>188</v>
      </c>
      <c r="J36" s="15">
        <v>195</v>
      </c>
      <c r="K36" s="15"/>
      <c r="L36" s="15"/>
      <c r="M36" s="15"/>
      <c r="N36" s="15"/>
      <c r="O36" s="15"/>
      <c r="P36" s="14" t="s">
        <v>182</v>
      </c>
    </row>
    <row r="37" spans="1:18" ht="198" x14ac:dyDescent="0.25">
      <c r="A37" s="13"/>
      <c r="B37" s="13" t="s">
        <v>320</v>
      </c>
      <c r="C37" s="13" t="s">
        <v>25</v>
      </c>
      <c r="D37" s="18" t="s">
        <v>17</v>
      </c>
      <c r="E37" s="16">
        <v>45017</v>
      </c>
      <c r="F37" s="13" t="s">
        <v>102</v>
      </c>
      <c r="G37" s="20">
        <v>44945</v>
      </c>
      <c r="H37" s="14" t="s">
        <v>285</v>
      </c>
      <c r="I37" s="15" t="s">
        <v>165</v>
      </c>
      <c r="J37" s="15">
        <v>198</v>
      </c>
      <c r="K37" s="15"/>
      <c r="L37" s="15"/>
      <c r="M37" s="15"/>
      <c r="N37" s="15"/>
      <c r="O37" s="15"/>
      <c r="P37" s="14" t="s">
        <v>162</v>
      </c>
    </row>
    <row r="38" spans="1:18" ht="201" x14ac:dyDescent="0.25">
      <c r="A38" s="13"/>
      <c r="B38" s="13" t="s">
        <v>320</v>
      </c>
      <c r="C38" s="13" t="s">
        <v>26</v>
      </c>
      <c r="D38" s="18" t="s">
        <v>13</v>
      </c>
      <c r="E38" s="16">
        <v>45017</v>
      </c>
      <c r="F38" s="13" t="s">
        <v>102</v>
      </c>
      <c r="G38" s="20">
        <v>45027</v>
      </c>
      <c r="H38" s="14" t="s">
        <v>286</v>
      </c>
      <c r="I38" s="15" t="s">
        <v>180</v>
      </c>
      <c r="J38" s="15">
        <v>289</v>
      </c>
      <c r="K38" s="15"/>
      <c r="L38" s="15"/>
      <c r="M38" s="15"/>
      <c r="N38" s="15"/>
      <c r="O38" s="15"/>
      <c r="P38" s="14" t="s">
        <v>174</v>
      </c>
    </row>
    <row r="39" spans="1:18" ht="201" x14ac:dyDescent="0.25">
      <c r="A39" s="16"/>
      <c r="B39" s="13" t="s">
        <v>320</v>
      </c>
      <c r="C39" s="13" t="s">
        <v>27</v>
      </c>
      <c r="D39" s="18" t="s">
        <v>28</v>
      </c>
      <c r="E39" s="16">
        <v>45017</v>
      </c>
      <c r="F39" s="13" t="s">
        <v>102</v>
      </c>
      <c r="G39" s="20">
        <v>45008</v>
      </c>
      <c r="H39" s="14" t="s">
        <v>284</v>
      </c>
      <c r="I39" s="15" t="s">
        <v>189</v>
      </c>
      <c r="J39" s="15">
        <v>132</v>
      </c>
      <c r="K39" s="15"/>
      <c r="L39" s="15"/>
      <c r="M39" s="15"/>
      <c r="N39" s="15"/>
      <c r="O39" s="15"/>
      <c r="P39" s="14" t="s">
        <v>183</v>
      </c>
    </row>
    <row r="40" spans="1:18" ht="141.75" x14ac:dyDescent="0.25">
      <c r="A40" s="13"/>
      <c r="B40" s="13" t="s">
        <v>46</v>
      </c>
      <c r="C40" s="13" t="s">
        <v>167</v>
      </c>
      <c r="D40" s="18" t="s">
        <v>201</v>
      </c>
      <c r="E40" s="13">
        <v>2027</v>
      </c>
      <c r="F40" s="13" t="s">
        <v>134</v>
      </c>
      <c r="G40" s="19">
        <v>45055</v>
      </c>
      <c r="H40" s="14" t="s">
        <v>257</v>
      </c>
      <c r="I40" s="15" t="s">
        <v>258</v>
      </c>
      <c r="J40" s="15"/>
      <c r="K40" s="15"/>
      <c r="L40" s="15"/>
      <c r="M40" s="15"/>
      <c r="N40" s="15"/>
      <c r="O40" s="15"/>
      <c r="P40" s="15"/>
    </row>
    <row r="41" spans="1:18" ht="96" customHeight="1" x14ac:dyDescent="0.25">
      <c r="A41" s="47" t="s">
        <v>134</v>
      </c>
      <c r="B41" s="47" t="s">
        <v>35</v>
      </c>
      <c r="C41" s="47" t="s">
        <v>311</v>
      </c>
      <c r="D41" s="55" t="s">
        <v>312</v>
      </c>
      <c r="E41" s="51">
        <v>45962</v>
      </c>
      <c r="F41" s="47" t="s">
        <v>134</v>
      </c>
      <c r="G41" s="70">
        <v>45695</v>
      </c>
      <c r="H41" s="63" t="s">
        <v>313</v>
      </c>
      <c r="I41" s="56">
        <v>4.3</v>
      </c>
      <c r="J41" s="15"/>
      <c r="L41" s="56">
        <v>4.3</v>
      </c>
      <c r="M41" s="15"/>
      <c r="N41" s="15"/>
      <c r="O41" s="15"/>
      <c r="P41" s="15"/>
    </row>
    <row r="42" spans="1:18" ht="111.95" customHeight="1" x14ac:dyDescent="0.25">
      <c r="A42" s="13"/>
      <c r="B42" s="13" t="s">
        <v>83</v>
      </c>
      <c r="C42" s="13" t="s">
        <v>127</v>
      </c>
      <c r="D42" s="18" t="s">
        <v>23</v>
      </c>
      <c r="E42" s="16">
        <v>44805</v>
      </c>
      <c r="F42" s="49" t="s">
        <v>102</v>
      </c>
      <c r="G42" s="20">
        <v>45112</v>
      </c>
      <c r="H42" s="14" t="s">
        <v>287</v>
      </c>
      <c r="I42" s="15">
        <v>4.5</v>
      </c>
      <c r="J42" s="15">
        <v>4.5</v>
      </c>
      <c r="K42" s="15"/>
      <c r="L42" s="15"/>
      <c r="M42" s="15"/>
      <c r="N42" s="15"/>
      <c r="O42" s="15"/>
      <c r="P42" s="14"/>
    </row>
    <row r="43" spans="1:18" ht="103.5" x14ac:dyDescent="0.25">
      <c r="A43" s="64"/>
      <c r="B43" s="13" t="s">
        <v>319</v>
      </c>
      <c r="C43" s="13" t="s">
        <v>114</v>
      </c>
      <c r="D43" s="18" t="s">
        <v>195</v>
      </c>
      <c r="E43" s="35" t="s">
        <v>190</v>
      </c>
      <c r="F43" s="49" t="s">
        <v>102</v>
      </c>
      <c r="G43" s="19">
        <v>45373</v>
      </c>
      <c r="H43" s="14" t="s">
        <v>288</v>
      </c>
      <c r="I43" s="15" t="s">
        <v>196</v>
      </c>
      <c r="J43" s="15"/>
      <c r="K43" s="15"/>
      <c r="L43" s="15"/>
      <c r="M43" s="15"/>
      <c r="N43" s="15"/>
      <c r="O43" s="15"/>
      <c r="P43" s="14"/>
    </row>
    <row r="44" spans="1:18" ht="147.75" x14ac:dyDescent="0.25">
      <c r="A44" s="47"/>
      <c r="B44" s="13" t="s">
        <v>319</v>
      </c>
      <c r="C44" s="13" t="s">
        <v>51</v>
      </c>
      <c r="D44" s="18" t="s">
        <v>30</v>
      </c>
      <c r="E44" s="13">
        <v>2025</v>
      </c>
      <c r="F44" s="13" t="s">
        <v>29</v>
      </c>
      <c r="G44" s="19"/>
      <c r="H44" s="14" t="s">
        <v>289</v>
      </c>
      <c r="I44" s="34">
        <v>11</v>
      </c>
      <c r="J44" s="15"/>
      <c r="K44" s="15"/>
      <c r="L44" s="15"/>
      <c r="M44" s="15"/>
      <c r="N44" s="15"/>
      <c r="O44" s="15"/>
      <c r="P44" s="15"/>
    </row>
    <row r="45" spans="1:18" ht="126" x14ac:dyDescent="0.25">
      <c r="A45" s="13"/>
      <c r="B45" s="13" t="s">
        <v>46</v>
      </c>
      <c r="C45" s="13" t="s">
        <v>230</v>
      </c>
      <c r="D45" s="18" t="s">
        <v>12</v>
      </c>
      <c r="E45" s="16" t="s">
        <v>209</v>
      </c>
      <c r="F45" s="13" t="s">
        <v>158</v>
      </c>
      <c r="G45" s="19">
        <v>45363</v>
      </c>
      <c r="H45" s="14" t="s">
        <v>243</v>
      </c>
      <c r="I45" s="34" t="s">
        <v>231</v>
      </c>
      <c r="J45" s="15"/>
      <c r="K45" s="15"/>
      <c r="L45" s="15"/>
      <c r="M45" s="15"/>
      <c r="N45" s="15"/>
      <c r="O45" s="15">
        <v>352</v>
      </c>
      <c r="P45" s="15"/>
    </row>
    <row r="46" spans="1:18" ht="267" x14ac:dyDescent="0.25">
      <c r="A46" s="47"/>
      <c r="B46" s="13" t="s">
        <v>320</v>
      </c>
      <c r="C46" s="13" t="s">
        <v>66</v>
      </c>
      <c r="D46" s="33" t="s">
        <v>113</v>
      </c>
      <c r="E46" s="16">
        <v>45231</v>
      </c>
      <c r="F46" s="13" t="s">
        <v>102</v>
      </c>
      <c r="G46" s="19">
        <v>45218</v>
      </c>
      <c r="H46" s="14" t="s">
        <v>290</v>
      </c>
      <c r="I46" s="15" t="s">
        <v>204</v>
      </c>
      <c r="J46" s="15">
        <v>108</v>
      </c>
      <c r="K46" s="15"/>
      <c r="L46" s="15"/>
      <c r="M46" s="15"/>
      <c r="N46" s="15"/>
      <c r="O46" s="15"/>
      <c r="P46" s="14" t="s">
        <v>203</v>
      </c>
    </row>
    <row r="47" spans="1:18" ht="248.25" x14ac:dyDescent="0.25">
      <c r="A47" s="47"/>
      <c r="B47" s="13" t="s">
        <v>320</v>
      </c>
      <c r="C47" s="13" t="s">
        <v>65</v>
      </c>
      <c r="D47" s="18" t="s">
        <v>32</v>
      </c>
      <c r="E47" s="16">
        <v>45231</v>
      </c>
      <c r="F47" s="13" t="s">
        <v>102</v>
      </c>
      <c r="G47" s="19">
        <v>45226</v>
      </c>
      <c r="H47" s="14" t="s">
        <v>291</v>
      </c>
      <c r="I47" s="15" t="s">
        <v>205</v>
      </c>
      <c r="J47" s="15">
        <v>153</v>
      </c>
      <c r="K47" s="15"/>
      <c r="L47" s="15"/>
      <c r="M47" s="15"/>
      <c r="N47" s="15"/>
      <c r="O47" s="15"/>
      <c r="P47" s="14" t="s">
        <v>200</v>
      </c>
    </row>
    <row r="48" spans="1:18" ht="248.25" x14ac:dyDescent="0.25">
      <c r="A48" s="47"/>
      <c r="B48" s="13" t="s">
        <v>320</v>
      </c>
      <c r="C48" s="13" t="s">
        <v>64</v>
      </c>
      <c r="D48" s="18" t="s">
        <v>17</v>
      </c>
      <c r="E48" s="16">
        <v>45231</v>
      </c>
      <c r="F48" s="13" t="s">
        <v>102</v>
      </c>
      <c r="G48" s="19">
        <v>45231</v>
      </c>
      <c r="H48" s="14" t="s">
        <v>292</v>
      </c>
      <c r="I48" s="15" t="s">
        <v>206</v>
      </c>
      <c r="J48" s="15">
        <v>260</v>
      </c>
      <c r="K48" s="15"/>
      <c r="L48" s="15"/>
      <c r="M48" s="15"/>
      <c r="N48" s="15"/>
      <c r="O48" s="15"/>
      <c r="P48" s="14" t="s">
        <v>202</v>
      </c>
    </row>
    <row r="49" spans="1:18" s="75" customFormat="1" ht="31.5" x14ac:dyDescent="0.25">
      <c r="A49" s="47" t="s">
        <v>134</v>
      </c>
      <c r="B49" s="47" t="s">
        <v>322</v>
      </c>
      <c r="C49" s="47" t="s">
        <v>315</v>
      </c>
      <c r="D49" s="55" t="s">
        <v>316</v>
      </c>
      <c r="E49" s="51">
        <v>46113</v>
      </c>
      <c r="F49" s="64" t="s">
        <v>134</v>
      </c>
      <c r="G49" s="76">
        <v>45700</v>
      </c>
      <c r="H49" s="77" t="s">
        <v>317</v>
      </c>
      <c r="I49" s="56" t="s">
        <v>318</v>
      </c>
      <c r="J49" s="56"/>
      <c r="K49" s="56"/>
      <c r="L49" s="56"/>
      <c r="M49" s="56">
        <v>6.1</v>
      </c>
      <c r="N49" s="73"/>
      <c r="O49" s="73"/>
      <c r="P49" s="74"/>
    </row>
    <row r="50" spans="1:18" ht="81.75" x14ac:dyDescent="0.25">
      <c r="A50" s="47"/>
      <c r="B50" s="13" t="s">
        <v>35</v>
      </c>
      <c r="C50" s="13" t="s">
        <v>235</v>
      </c>
      <c r="D50" s="18" t="s">
        <v>236</v>
      </c>
      <c r="E50" s="16">
        <v>45474</v>
      </c>
      <c r="F50" s="13" t="s">
        <v>102</v>
      </c>
      <c r="G50" s="19">
        <v>45532</v>
      </c>
      <c r="H50" s="14" t="s">
        <v>293</v>
      </c>
      <c r="I50" s="15">
        <v>5.9</v>
      </c>
      <c r="J50" s="15"/>
      <c r="K50" s="15">
        <v>5.9</v>
      </c>
      <c r="L50" s="15"/>
      <c r="M50" s="15"/>
      <c r="N50" s="56"/>
      <c r="O50" s="56"/>
      <c r="P50" s="14"/>
      <c r="R50" s="48"/>
    </row>
    <row r="51" spans="1:18" ht="84.75" customHeight="1" x14ac:dyDescent="0.25">
      <c r="A51" s="47"/>
      <c r="B51" s="13" t="s">
        <v>83</v>
      </c>
      <c r="C51" s="13" t="s">
        <v>159</v>
      </c>
      <c r="D51" s="18" t="s">
        <v>160</v>
      </c>
      <c r="E51" s="16">
        <v>45406</v>
      </c>
      <c r="F51" s="49" t="s">
        <v>102</v>
      </c>
      <c r="G51" s="60">
        <v>45383</v>
      </c>
      <c r="H51" s="14" t="s">
        <v>294</v>
      </c>
      <c r="I51" s="15">
        <v>7.1</v>
      </c>
      <c r="J51" s="15"/>
      <c r="K51" s="15">
        <v>7.1</v>
      </c>
      <c r="L51" s="15"/>
      <c r="M51" s="15"/>
      <c r="N51" s="15"/>
      <c r="O51" s="15"/>
      <c r="P51" s="15"/>
    </row>
    <row r="52" spans="1:18" ht="126" x14ac:dyDescent="0.25">
      <c r="A52" s="47"/>
      <c r="B52" s="13" t="s">
        <v>46</v>
      </c>
      <c r="C52" s="13" t="s">
        <v>228</v>
      </c>
      <c r="D52" s="18" t="s">
        <v>12</v>
      </c>
      <c r="E52" s="16" t="s">
        <v>209</v>
      </c>
      <c r="F52" s="49" t="s">
        <v>158</v>
      </c>
      <c r="G52" s="60">
        <v>45363</v>
      </c>
      <c r="H52" s="14" t="s">
        <v>243</v>
      </c>
      <c r="I52" s="15" t="s">
        <v>229</v>
      </c>
      <c r="J52" s="15"/>
      <c r="K52" s="15"/>
      <c r="L52" s="15"/>
      <c r="M52" s="15"/>
      <c r="N52" s="15"/>
      <c r="O52" s="15">
        <v>362</v>
      </c>
      <c r="P52" s="15"/>
    </row>
    <row r="53" spans="1:18" s="66" customFormat="1" ht="141.75" x14ac:dyDescent="0.25">
      <c r="A53" s="47"/>
      <c r="B53" s="13" t="s">
        <v>320</v>
      </c>
      <c r="C53" s="13" t="s">
        <v>168</v>
      </c>
      <c r="D53" s="18" t="s">
        <v>256</v>
      </c>
      <c r="E53" s="13">
        <v>2027</v>
      </c>
      <c r="F53" s="49" t="s">
        <v>134</v>
      </c>
      <c r="G53" s="60">
        <v>45055</v>
      </c>
      <c r="H53" s="14" t="s">
        <v>259</v>
      </c>
      <c r="I53" s="15" t="s">
        <v>260</v>
      </c>
      <c r="J53" s="15"/>
      <c r="K53" s="15"/>
      <c r="L53" s="15"/>
      <c r="M53" s="15"/>
      <c r="N53" s="15"/>
      <c r="O53" s="15"/>
      <c r="P53" s="15"/>
      <c r="Q53" s="12"/>
      <c r="R53" s="12"/>
    </row>
    <row r="54" spans="1:18" ht="18.75" x14ac:dyDescent="0.3">
      <c r="B54" s="12"/>
      <c r="C54" s="38"/>
      <c r="D54" s="38"/>
      <c r="G54" s="39"/>
      <c r="H54" s="12"/>
      <c r="I54" s="12"/>
    </row>
    <row r="55" spans="1:18" ht="18.75" x14ac:dyDescent="0.3">
      <c r="B55" s="12"/>
      <c r="C55" s="38"/>
      <c r="D55" s="38"/>
      <c r="G55" s="39"/>
      <c r="H55" s="12"/>
      <c r="I55" s="12"/>
    </row>
    <row r="56" spans="1:18" ht="18.75" x14ac:dyDescent="0.3">
      <c r="B56" s="12"/>
      <c r="C56" s="38"/>
      <c r="D56" s="38"/>
      <c r="G56" s="39"/>
      <c r="H56" s="12"/>
      <c r="I56" s="12"/>
    </row>
    <row r="57" spans="1:18" ht="18.75" x14ac:dyDescent="0.3">
      <c r="B57" s="12"/>
      <c r="C57" s="38"/>
      <c r="D57" s="38"/>
      <c r="G57" s="39"/>
      <c r="H57" s="12"/>
      <c r="I57" s="12"/>
    </row>
    <row r="58" spans="1:18" ht="18.75" x14ac:dyDescent="0.3">
      <c r="B58" s="12"/>
      <c r="C58" s="38"/>
      <c r="D58" s="38"/>
      <c r="G58" s="39"/>
      <c r="H58" s="12"/>
      <c r="I58" s="12"/>
    </row>
    <row r="59" spans="1:18" ht="18.75" x14ac:dyDescent="0.3">
      <c r="B59" s="12"/>
      <c r="C59" s="38"/>
      <c r="D59" s="38"/>
      <c r="G59" s="39"/>
      <c r="H59" s="12"/>
      <c r="I59" s="12"/>
    </row>
    <row r="60" spans="1:18" ht="18.75" x14ac:dyDescent="0.3">
      <c r="B60" s="12"/>
      <c r="C60" s="38"/>
      <c r="D60" s="38"/>
      <c r="G60" s="39"/>
      <c r="H60" s="12"/>
      <c r="I60" s="12"/>
    </row>
    <row r="61" spans="1:18" ht="18.75" x14ac:dyDescent="0.3">
      <c r="B61" s="12"/>
      <c r="C61" s="38"/>
      <c r="D61" s="38"/>
      <c r="G61" s="39"/>
      <c r="H61" s="12"/>
      <c r="I61" s="12"/>
    </row>
    <row r="62" spans="1:18" ht="18.75" x14ac:dyDescent="0.3">
      <c r="B62" s="12"/>
      <c r="C62" s="38"/>
      <c r="D62" s="38"/>
      <c r="G62" s="39"/>
      <c r="H62" s="12"/>
      <c r="I62" s="12"/>
    </row>
    <row r="63" spans="1:18" ht="18.75" x14ac:dyDescent="0.3">
      <c r="B63" s="12"/>
      <c r="C63" s="38"/>
      <c r="D63" s="38"/>
      <c r="G63" s="39"/>
      <c r="H63" s="12"/>
      <c r="I63" s="12"/>
    </row>
    <row r="64" spans="1:18" ht="18.75" x14ac:dyDescent="0.3">
      <c r="B64" s="12"/>
      <c r="C64" s="38"/>
      <c r="D64" s="38"/>
      <c r="G64" s="39"/>
      <c r="H64" s="12"/>
      <c r="I64" s="12"/>
    </row>
    <row r="65" spans="2:9" ht="18.75" x14ac:dyDescent="0.3">
      <c r="B65" s="12"/>
      <c r="C65" s="38"/>
      <c r="D65" s="38"/>
      <c r="G65" s="39"/>
      <c r="H65" s="12"/>
      <c r="I65" s="12"/>
    </row>
    <row r="66" spans="2:9" ht="18.75" x14ac:dyDescent="0.3">
      <c r="B66" s="12"/>
      <c r="C66" s="38"/>
      <c r="D66" s="38"/>
      <c r="G66" s="39"/>
      <c r="H66" s="12"/>
      <c r="I66" s="12"/>
    </row>
    <row r="67" spans="2:9" ht="18.75" x14ac:dyDescent="0.3">
      <c r="B67" s="12"/>
      <c r="C67" s="38"/>
      <c r="D67" s="38"/>
      <c r="G67" s="39"/>
      <c r="H67" s="12"/>
      <c r="I67" s="12"/>
    </row>
    <row r="68" spans="2:9" ht="18.75" x14ac:dyDescent="0.3">
      <c r="B68" s="12"/>
      <c r="C68" s="38"/>
      <c r="D68" s="38"/>
      <c r="G68" s="39"/>
      <c r="H68" s="12"/>
      <c r="I68" s="12"/>
    </row>
    <row r="69" spans="2:9" ht="18.75" x14ac:dyDescent="0.3">
      <c r="B69" s="12"/>
      <c r="C69" s="38"/>
      <c r="D69" s="38"/>
      <c r="G69" s="39"/>
      <c r="H69" s="12"/>
      <c r="I69" s="12"/>
    </row>
    <row r="70" spans="2:9" ht="18.75" x14ac:dyDescent="0.3">
      <c r="B70" s="12"/>
      <c r="C70" s="38"/>
      <c r="D70" s="38"/>
      <c r="G70" s="39"/>
      <c r="H70" s="12"/>
      <c r="I70" s="12"/>
    </row>
    <row r="71" spans="2:9" ht="18.75" x14ac:dyDescent="0.3">
      <c r="B71" s="12"/>
      <c r="C71" s="38"/>
      <c r="D71" s="38"/>
      <c r="G71" s="39"/>
      <c r="H71" s="12"/>
      <c r="I71" s="12"/>
    </row>
    <row r="72" spans="2:9" ht="18.75" x14ac:dyDescent="0.3">
      <c r="B72" s="12"/>
      <c r="C72" s="38"/>
      <c r="D72" s="38"/>
      <c r="G72" s="39"/>
      <c r="H72" s="12"/>
      <c r="I72" s="12"/>
    </row>
    <row r="73" spans="2:9" ht="18.75" x14ac:dyDescent="0.3">
      <c r="B73" s="12"/>
      <c r="C73" s="38"/>
      <c r="D73" s="38"/>
      <c r="G73" s="39"/>
      <c r="H73" s="12"/>
      <c r="I73" s="12"/>
    </row>
    <row r="74" spans="2:9" ht="18.75" x14ac:dyDescent="0.3">
      <c r="B74" s="12"/>
      <c r="C74" s="38"/>
      <c r="D74" s="38"/>
      <c r="G74" s="39"/>
      <c r="H74" s="12"/>
      <c r="I74" s="12"/>
    </row>
    <row r="75" spans="2:9" ht="18.75" x14ac:dyDescent="0.3">
      <c r="B75" s="12"/>
      <c r="C75" s="38"/>
      <c r="D75" s="38"/>
      <c r="G75" s="39"/>
      <c r="H75" s="12"/>
      <c r="I75" s="12"/>
    </row>
    <row r="76" spans="2:9" ht="18.75" x14ac:dyDescent="0.3">
      <c r="B76" s="12"/>
      <c r="C76" s="38"/>
      <c r="D76" s="38"/>
      <c r="G76" s="39"/>
      <c r="H76" s="12"/>
      <c r="I76" s="12"/>
    </row>
    <row r="77" spans="2:9" ht="18.75" x14ac:dyDescent="0.3">
      <c r="B77" s="12"/>
      <c r="C77" s="38"/>
      <c r="D77" s="38"/>
      <c r="G77" s="39"/>
      <c r="H77" s="12"/>
      <c r="I77" s="12"/>
    </row>
    <row r="78" spans="2:9" ht="18.75" x14ac:dyDescent="0.3">
      <c r="B78" s="12"/>
      <c r="C78" s="38"/>
      <c r="D78" s="38"/>
      <c r="G78" s="39"/>
      <c r="H78" s="12"/>
      <c r="I78" s="12"/>
    </row>
    <row r="79" spans="2:9" ht="18.75" x14ac:dyDescent="0.3">
      <c r="B79" s="12"/>
      <c r="C79" s="38"/>
      <c r="D79" s="38"/>
      <c r="G79" s="39"/>
      <c r="H79" s="12"/>
      <c r="I79" s="12"/>
    </row>
    <row r="80" spans="2:9" ht="18.75" x14ac:dyDescent="0.3">
      <c r="B80" s="12"/>
      <c r="C80" s="38"/>
      <c r="D80" s="38"/>
      <c r="G80" s="39"/>
      <c r="H80" s="12"/>
      <c r="I80" s="12"/>
    </row>
    <row r="81" spans="2:9" ht="18.75" x14ac:dyDescent="0.3">
      <c r="B81" s="12"/>
      <c r="C81" s="38"/>
      <c r="D81" s="38"/>
      <c r="G81" s="39"/>
      <c r="H81" s="12"/>
      <c r="I81" s="12"/>
    </row>
    <row r="82" spans="2:9" ht="18.75" x14ac:dyDescent="0.3">
      <c r="B82" s="12"/>
      <c r="C82" s="38"/>
      <c r="D82" s="38"/>
      <c r="G82" s="39"/>
      <c r="H82" s="12"/>
      <c r="I82" s="12"/>
    </row>
    <row r="83" spans="2:9" ht="18.75" x14ac:dyDescent="0.3">
      <c r="B83" s="12"/>
      <c r="C83" s="38"/>
      <c r="D83" s="38"/>
      <c r="G83" s="39"/>
      <c r="H83" s="12"/>
      <c r="I83" s="12"/>
    </row>
    <row r="84" spans="2:9" ht="18.75" x14ac:dyDescent="0.3">
      <c r="B84" s="12"/>
      <c r="C84" s="38"/>
      <c r="D84" s="38"/>
      <c r="G84" s="39"/>
      <c r="H84" s="12"/>
      <c r="I84" s="12"/>
    </row>
    <row r="85" spans="2:9" ht="18.75" x14ac:dyDescent="0.3">
      <c r="B85" s="12"/>
      <c r="C85" s="38"/>
      <c r="D85" s="38"/>
      <c r="G85" s="39"/>
      <c r="H85" s="12"/>
      <c r="I85" s="12"/>
    </row>
    <row r="86" spans="2:9" ht="18.75" x14ac:dyDescent="0.3">
      <c r="B86" s="12"/>
      <c r="C86" s="38"/>
      <c r="D86" s="38"/>
      <c r="G86" s="39"/>
      <c r="H86" s="12"/>
      <c r="I86" s="12"/>
    </row>
    <row r="87" spans="2:9" ht="18.75" x14ac:dyDescent="0.3">
      <c r="B87" s="12"/>
      <c r="C87" s="38"/>
      <c r="D87" s="38"/>
      <c r="G87" s="39"/>
      <c r="H87" s="12"/>
      <c r="I87" s="12"/>
    </row>
    <row r="88" spans="2:9" ht="18.75" x14ac:dyDescent="0.3">
      <c r="B88" s="12"/>
      <c r="C88" s="38"/>
      <c r="D88" s="38"/>
      <c r="G88" s="39"/>
      <c r="H88" s="12"/>
      <c r="I88" s="12"/>
    </row>
    <row r="89" spans="2:9" ht="18.75" x14ac:dyDescent="0.3">
      <c r="B89" s="12"/>
      <c r="C89" s="38"/>
      <c r="D89" s="38"/>
      <c r="G89" s="39"/>
      <c r="H89" s="12"/>
      <c r="I89" s="12"/>
    </row>
    <row r="90" spans="2:9" ht="18.75" x14ac:dyDescent="0.3">
      <c r="B90" s="12"/>
      <c r="C90" s="38"/>
      <c r="D90" s="38"/>
      <c r="G90" s="39"/>
      <c r="H90" s="12"/>
      <c r="I90" s="12"/>
    </row>
    <row r="91" spans="2:9" ht="18.75" x14ac:dyDescent="0.3">
      <c r="B91" s="12"/>
      <c r="C91" s="38"/>
      <c r="D91" s="38"/>
      <c r="G91" s="39"/>
      <c r="H91" s="12"/>
      <c r="I91" s="12"/>
    </row>
    <row r="92" spans="2:9" ht="18.75" x14ac:dyDescent="0.3">
      <c r="B92" s="12"/>
      <c r="C92" s="38"/>
      <c r="D92" s="38"/>
      <c r="G92" s="39"/>
      <c r="H92" s="12"/>
      <c r="I92" s="12"/>
    </row>
    <row r="93" spans="2:9" ht="18.75" x14ac:dyDescent="0.3">
      <c r="B93" s="12"/>
      <c r="C93" s="38"/>
      <c r="D93" s="38"/>
      <c r="G93" s="39"/>
      <c r="H93" s="12"/>
      <c r="I93" s="12"/>
    </row>
    <row r="94" spans="2:9" ht="18.75" x14ac:dyDescent="0.3">
      <c r="B94" s="12"/>
      <c r="C94" s="38"/>
      <c r="D94" s="38"/>
      <c r="G94" s="39"/>
      <c r="H94" s="12"/>
      <c r="I94" s="12"/>
    </row>
    <row r="95" spans="2:9" ht="18.75" x14ac:dyDescent="0.3">
      <c r="B95" s="12"/>
      <c r="C95" s="38"/>
      <c r="D95" s="38"/>
      <c r="G95" s="39"/>
      <c r="H95" s="12"/>
      <c r="I95" s="12"/>
    </row>
    <row r="96" spans="2:9" ht="18.75" x14ac:dyDescent="0.3">
      <c r="B96" s="12"/>
      <c r="C96" s="38"/>
      <c r="D96" s="38"/>
      <c r="G96" s="39"/>
      <c r="H96" s="12"/>
      <c r="I96" s="12"/>
    </row>
    <row r="97" spans="2:9" ht="18.75" x14ac:dyDescent="0.3">
      <c r="B97" s="12"/>
      <c r="C97" s="38"/>
      <c r="D97" s="38"/>
      <c r="G97" s="39"/>
      <c r="H97" s="12"/>
      <c r="I97" s="12"/>
    </row>
    <row r="98" spans="2:9" ht="18.75" x14ac:dyDescent="0.3">
      <c r="B98" s="12"/>
      <c r="C98" s="38"/>
      <c r="D98" s="38"/>
      <c r="G98" s="39"/>
      <c r="H98" s="12"/>
      <c r="I98" s="12"/>
    </row>
    <row r="99" spans="2:9" ht="18.75" x14ac:dyDescent="0.3">
      <c r="B99" s="12"/>
      <c r="C99" s="38"/>
      <c r="D99" s="38"/>
      <c r="G99" s="39"/>
      <c r="H99" s="12"/>
      <c r="I99" s="12"/>
    </row>
    <row r="100" spans="2:9" ht="18.75" x14ac:dyDescent="0.3">
      <c r="B100" s="12"/>
      <c r="C100" s="38"/>
      <c r="D100" s="38"/>
      <c r="G100" s="39"/>
      <c r="H100" s="12"/>
      <c r="I100" s="12"/>
    </row>
    <row r="101" spans="2:9" ht="18.75" x14ac:dyDescent="0.3">
      <c r="B101" s="12"/>
      <c r="C101" s="38"/>
      <c r="D101" s="38"/>
      <c r="G101" s="39"/>
      <c r="H101" s="12"/>
      <c r="I101" s="12"/>
    </row>
    <row r="102" spans="2:9" ht="18.75" x14ac:dyDescent="0.3">
      <c r="B102" s="12"/>
      <c r="C102" s="38"/>
      <c r="D102" s="38"/>
      <c r="G102" s="39"/>
      <c r="H102" s="12"/>
      <c r="I102" s="12"/>
    </row>
    <row r="103" spans="2:9" ht="18.75" x14ac:dyDescent="0.3">
      <c r="B103" s="12"/>
      <c r="C103" s="38"/>
      <c r="D103" s="38"/>
      <c r="G103" s="39"/>
      <c r="H103" s="12"/>
      <c r="I103" s="12"/>
    </row>
    <row r="104" spans="2:9" ht="18.75" x14ac:dyDescent="0.3">
      <c r="B104" s="12"/>
      <c r="C104" s="38"/>
      <c r="D104" s="38"/>
      <c r="G104" s="39"/>
      <c r="H104" s="12"/>
      <c r="I104" s="12"/>
    </row>
    <row r="105" spans="2:9" ht="18.75" x14ac:dyDescent="0.3">
      <c r="B105" s="12"/>
      <c r="C105" s="38"/>
      <c r="D105" s="38"/>
      <c r="G105" s="39"/>
      <c r="H105" s="12"/>
      <c r="I105" s="12"/>
    </row>
    <row r="106" spans="2:9" ht="18.75" x14ac:dyDescent="0.3">
      <c r="B106" s="12"/>
      <c r="C106" s="38"/>
      <c r="D106" s="38"/>
      <c r="G106" s="39"/>
      <c r="H106" s="12"/>
      <c r="I106" s="12"/>
    </row>
    <row r="107" spans="2:9" ht="18.75" x14ac:dyDescent="0.3">
      <c r="B107" s="12"/>
      <c r="C107" s="38"/>
      <c r="D107" s="38"/>
      <c r="G107" s="39"/>
      <c r="H107" s="12"/>
      <c r="I107" s="12"/>
    </row>
    <row r="108" spans="2:9" ht="18.75" x14ac:dyDescent="0.3">
      <c r="B108" s="12"/>
      <c r="C108" s="38"/>
      <c r="D108" s="38"/>
      <c r="G108" s="39"/>
      <c r="H108" s="12"/>
      <c r="I108" s="12"/>
    </row>
    <row r="109" spans="2:9" ht="18.75" x14ac:dyDescent="0.3">
      <c r="C109" s="38"/>
      <c r="D109" s="38"/>
      <c r="G109" s="39"/>
    </row>
    <row r="111" spans="2:9" x14ac:dyDescent="0.25">
      <c r="H111" s="12"/>
    </row>
    <row r="114" spans="8:8" x14ac:dyDescent="0.25">
      <c r="H114" s="12"/>
    </row>
    <row r="117" spans="8:8" x14ac:dyDescent="0.25">
      <c r="H117" s="12"/>
    </row>
    <row r="121" spans="8:8" x14ac:dyDescent="0.25">
      <c r="H121" s="12"/>
    </row>
    <row r="124" spans="8:8" x14ac:dyDescent="0.25">
      <c r="H124" s="12"/>
    </row>
    <row r="127" spans="8:8" x14ac:dyDescent="0.25">
      <c r="H127" s="12"/>
    </row>
    <row r="129" spans="8:8" x14ac:dyDescent="0.25">
      <c r="H129" s="12"/>
    </row>
    <row r="132" spans="8:8" x14ac:dyDescent="0.25">
      <c r="H132" s="12"/>
    </row>
    <row r="135" spans="8:8" x14ac:dyDescent="0.25">
      <c r="H135" s="12"/>
    </row>
    <row r="137" spans="8:8" x14ac:dyDescent="0.25">
      <c r="H137" s="12"/>
    </row>
    <row r="140" spans="8:8" x14ac:dyDescent="0.25">
      <c r="H140" s="12"/>
    </row>
    <row r="143" spans="8:8" x14ac:dyDescent="0.25">
      <c r="H143" s="12"/>
    </row>
    <row r="145" spans="8:8" x14ac:dyDescent="0.25">
      <c r="H145" s="12"/>
    </row>
    <row r="148" spans="8:8" x14ac:dyDescent="0.25">
      <c r="H148" s="12"/>
    </row>
    <row r="151" spans="8:8" x14ac:dyDescent="0.25">
      <c r="H151" s="12"/>
    </row>
    <row r="155" spans="8:8" x14ac:dyDescent="0.25">
      <c r="H155" s="12"/>
    </row>
    <row r="159" spans="8:8" x14ac:dyDescent="0.25">
      <c r="H159" s="12"/>
    </row>
    <row r="163" spans="8:8" x14ac:dyDescent="0.25">
      <c r="H163" s="12"/>
    </row>
    <row r="165" spans="8:8" x14ac:dyDescent="0.25">
      <c r="H165" s="12"/>
    </row>
    <row r="169" spans="8:8" x14ac:dyDescent="0.25">
      <c r="H169" s="12"/>
    </row>
    <row r="171" spans="8:8" x14ac:dyDescent="0.25">
      <c r="H171" s="12"/>
    </row>
    <row r="176" spans="8:8" x14ac:dyDescent="0.25">
      <c r="H176" s="12"/>
    </row>
    <row r="179" spans="8:8" x14ac:dyDescent="0.25">
      <c r="H179" s="12"/>
    </row>
    <row r="189" spans="8:8" x14ac:dyDescent="0.25">
      <c r="H189" s="12"/>
    </row>
    <row r="193" spans="8:8" x14ac:dyDescent="0.25">
      <c r="H193" s="12"/>
    </row>
    <row r="197" spans="8:8" x14ac:dyDescent="0.25">
      <c r="H197" s="12"/>
    </row>
    <row r="200" spans="8:8" x14ac:dyDescent="0.25">
      <c r="H200" s="12"/>
    </row>
    <row r="204" spans="8:8" x14ac:dyDescent="0.25">
      <c r="H204" s="12"/>
    </row>
    <row r="207" spans="8:8" x14ac:dyDescent="0.25">
      <c r="H207" s="12"/>
    </row>
    <row r="212" spans="8:8" x14ac:dyDescent="0.25">
      <c r="H212" s="12"/>
    </row>
    <row r="215" spans="8:8" x14ac:dyDescent="0.25">
      <c r="H215" s="12"/>
    </row>
    <row r="221" spans="8:8" x14ac:dyDescent="0.25">
      <c r="H221" s="12"/>
    </row>
    <row r="224" spans="8:8" x14ac:dyDescent="0.25">
      <c r="H224" s="12"/>
    </row>
    <row r="228" spans="8:8" x14ac:dyDescent="0.25">
      <c r="H228" s="12"/>
    </row>
    <row r="233" spans="8:8" x14ac:dyDescent="0.25">
      <c r="H233" s="12"/>
    </row>
    <row r="240" spans="8:8" x14ac:dyDescent="0.25">
      <c r="H240" s="12"/>
    </row>
    <row r="242" spans="8:8" x14ac:dyDescent="0.25">
      <c r="H242" s="12"/>
    </row>
    <row r="245" spans="8:8" x14ac:dyDescent="0.25">
      <c r="H245" s="12"/>
    </row>
    <row r="248" spans="8:8" x14ac:dyDescent="0.25">
      <c r="H248" s="12"/>
    </row>
    <row r="252" spans="8:8" x14ac:dyDescent="0.25">
      <c r="H252" s="12"/>
    </row>
    <row r="254" spans="8:8" x14ac:dyDescent="0.25">
      <c r="H254" s="12"/>
    </row>
    <row r="259" spans="8:8" x14ac:dyDescent="0.25">
      <c r="H259" s="12"/>
    </row>
    <row r="262" spans="8:8" x14ac:dyDescent="0.25">
      <c r="H262" s="12"/>
    </row>
    <row r="264" spans="8:8" x14ac:dyDescent="0.25">
      <c r="H264" s="12"/>
    </row>
    <row r="267" spans="8:8" x14ac:dyDescent="0.25">
      <c r="H267" s="12"/>
    </row>
    <row r="270" spans="8:8" x14ac:dyDescent="0.25">
      <c r="H270" s="12"/>
    </row>
    <row r="273" spans="8:8" x14ac:dyDescent="0.25">
      <c r="H273" s="12"/>
    </row>
    <row r="277" spans="8:8" x14ac:dyDescent="0.25">
      <c r="H277" s="12"/>
    </row>
    <row r="280" spans="8:8" x14ac:dyDescent="0.25">
      <c r="H280" s="12"/>
    </row>
    <row r="284" spans="8:8" x14ac:dyDescent="0.25">
      <c r="H284" s="12"/>
    </row>
    <row r="288" spans="8:8" x14ac:dyDescent="0.25">
      <c r="H288" s="12"/>
    </row>
    <row r="292" spans="8:8" x14ac:dyDescent="0.25">
      <c r="H292" s="12"/>
    </row>
    <row r="296" spans="8:8" x14ac:dyDescent="0.25">
      <c r="H296" s="12"/>
    </row>
    <row r="301" spans="8:8" x14ac:dyDescent="0.25">
      <c r="H301" s="12"/>
    </row>
    <row r="305" spans="8:8" x14ac:dyDescent="0.25">
      <c r="H305" s="12"/>
    </row>
    <row r="308" spans="8:8" x14ac:dyDescent="0.25">
      <c r="H308" s="12"/>
    </row>
    <row r="312" spans="8:8" x14ac:dyDescent="0.25">
      <c r="H312" s="12"/>
    </row>
    <row r="315" spans="8:8" x14ac:dyDescent="0.25">
      <c r="H315" s="12"/>
    </row>
    <row r="321" spans="8:8" x14ac:dyDescent="0.25">
      <c r="H321" s="12"/>
    </row>
    <row r="324" spans="8:8" x14ac:dyDescent="0.25">
      <c r="H324" s="12"/>
    </row>
    <row r="328" spans="8:8" x14ac:dyDescent="0.25">
      <c r="H328" s="12"/>
    </row>
    <row r="330" spans="8:8" x14ac:dyDescent="0.25">
      <c r="H330" s="12"/>
    </row>
    <row r="334" spans="8:8" x14ac:dyDescent="0.25">
      <c r="H334" s="12"/>
    </row>
    <row r="339" spans="8:8" x14ac:dyDescent="0.25">
      <c r="H339" s="12"/>
    </row>
    <row r="346" spans="8:8" x14ac:dyDescent="0.25">
      <c r="H346" s="12"/>
    </row>
    <row r="353" spans="8:8" x14ac:dyDescent="0.25">
      <c r="H353" s="12"/>
    </row>
    <row r="366" spans="8:8" x14ac:dyDescent="0.25">
      <c r="H366" s="12"/>
    </row>
    <row r="370" spans="8:8" x14ac:dyDescent="0.25">
      <c r="H370" s="12"/>
    </row>
    <row r="374" spans="8:8" x14ac:dyDescent="0.25">
      <c r="H374" s="12"/>
    </row>
    <row r="377" spans="8:8" x14ac:dyDescent="0.25">
      <c r="H377" s="12"/>
    </row>
    <row r="382" spans="8:8" x14ac:dyDescent="0.25">
      <c r="H382" s="12"/>
    </row>
    <row r="386" spans="8:8" x14ac:dyDescent="0.25">
      <c r="H386" s="12"/>
    </row>
    <row r="393" spans="8:8" x14ac:dyDescent="0.25">
      <c r="H393" s="12"/>
    </row>
    <row r="400" spans="8:8" x14ac:dyDescent="0.25">
      <c r="H400" s="12"/>
    </row>
    <row r="403" spans="8:8" x14ac:dyDescent="0.25">
      <c r="H403" s="12"/>
    </row>
    <row r="411" spans="8:8" x14ac:dyDescent="0.25">
      <c r="H411" s="12"/>
    </row>
    <row r="414" spans="8:8" x14ac:dyDescent="0.25">
      <c r="H414" s="12"/>
    </row>
    <row r="417" spans="8:8" x14ac:dyDescent="0.25">
      <c r="H417" s="12"/>
    </row>
    <row r="420" spans="8:8" x14ac:dyDescent="0.25">
      <c r="H420" s="12"/>
    </row>
    <row r="423" spans="8:8" x14ac:dyDescent="0.25">
      <c r="H423" s="12"/>
    </row>
    <row r="426" spans="8:8" x14ac:dyDescent="0.25">
      <c r="H426" s="12"/>
    </row>
    <row r="430" spans="8:8" x14ac:dyDescent="0.25">
      <c r="H430" s="12"/>
    </row>
    <row r="433" spans="8:8" x14ac:dyDescent="0.25">
      <c r="H433" s="12"/>
    </row>
    <row r="439" spans="8:8" x14ac:dyDescent="0.25">
      <c r="H439" s="12"/>
    </row>
    <row r="441" spans="8:8" x14ac:dyDescent="0.25">
      <c r="H441" s="12"/>
    </row>
    <row r="444" spans="8:8" x14ac:dyDescent="0.25">
      <c r="H444" s="12"/>
    </row>
    <row r="447" spans="8:8" x14ac:dyDescent="0.25">
      <c r="H447" s="12"/>
    </row>
    <row r="451" spans="8:8" x14ac:dyDescent="0.25">
      <c r="H451" s="12"/>
    </row>
    <row r="454" spans="8:8" x14ac:dyDescent="0.25">
      <c r="H454" s="12"/>
    </row>
    <row r="457" spans="8:8" x14ac:dyDescent="0.25">
      <c r="H457" s="12"/>
    </row>
    <row r="465" spans="8:8" x14ac:dyDescent="0.25">
      <c r="H465" s="12"/>
    </row>
    <row r="468" spans="8:8" x14ac:dyDescent="0.25">
      <c r="H468" s="12"/>
    </row>
    <row r="471" spans="8:8" x14ac:dyDescent="0.25">
      <c r="H471" s="12"/>
    </row>
    <row r="482" spans="8:8" x14ac:dyDescent="0.25">
      <c r="H482" s="12"/>
    </row>
    <row r="485" spans="8:8" x14ac:dyDescent="0.25">
      <c r="H485" s="12"/>
    </row>
    <row r="488" spans="8:8" x14ac:dyDescent="0.25">
      <c r="H488" s="12"/>
    </row>
    <row r="496" spans="8:8" x14ac:dyDescent="0.25">
      <c r="H496" s="12"/>
    </row>
    <row r="499" spans="8:8" x14ac:dyDescent="0.25">
      <c r="H499" s="12"/>
    </row>
    <row r="502" spans="8:8" x14ac:dyDescent="0.25">
      <c r="H502" s="12"/>
    </row>
    <row r="506" spans="8:8" x14ac:dyDescent="0.25">
      <c r="H506" s="12"/>
    </row>
    <row r="510" spans="8:8" x14ac:dyDescent="0.25">
      <c r="H510" s="12"/>
    </row>
    <row r="526" spans="8:8" x14ac:dyDescent="0.25">
      <c r="H526" s="12"/>
    </row>
    <row r="535" spans="8:8" x14ac:dyDescent="0.25">
      <c r="H535" s="12"/>
    </row>
    <row r="536" spans="8:8" x14ac:dyDescent="0.25">
      <c r="H536" s="12"/>
    </row>
    <row r="537" spans="8:8" x14ac:dyDescent="0.25">
      <c r="H537" s="12"/>
    </row>
    <row r="538" spans="8:8" x14ac:dyDescent="0.25">
      <c r="H538" s="12"/>
    </row>
    <row r="539" spans="8:8" x14ac:dyDescent="0.25">
      <c r="H539" s="12"/>
    </row>
    <row r="540" spans="8:8" x14ac:dyDescent="0.25">
      <c r="H540" s="12"/>
    </row>
    <row r="541" spans="8:8" x14ac:dyDescent="0.25">
      <c r="H541" s="12"/>
    </row>
    <row r="542" spans="8:8" x14ac:dyDescent="0.25">
      <c r="H542" s="12"/>
    </row>
    <row r="550" spans="8:8" x14ac:dyDescent="0.25">
      <c r="H550" s="12"/>
    </row>
    <row r="553" spans="8:8" x14ac:dyDescent="0.25">
      <c r="H553" s="12"/>
    </row>
    <row r="556" spans="8:8" x14ac:dyDescent="0.25">
      <c r="H556" s="12"/>
    </row>
    <row r="564" spans="8:8" x14ac:dyDescent="0.25">
      <c r="H564" s="12"/>
    </row>
    <row r="567" spans="8:8" x14ac:dyDescent="0.25">
      <c r="H567" s="12"/>
    </row>
    <row r="570" spans="8:8" x14ac:dyDescent="0.25">
      <c r="H570" s="12"/>
    </row>
    <row r="578" spans="8:8" x14ac:dyDescent="0.25">
      <c r="H578" s="12"/>
    </row>
    <row r="581" spans="8:8" x14ac:dyDescent="0.25">
      <c r="H581" s="12"/>
    </row>
    <row r="587" spans="8:8" x14ac:dyDescent="0.25">
      <c r="H587" s="12"/>
    </row>
    <row r="598" spans="8:8" x14ac:dyDescent="0.25">
      <c r="H598" s="12"/>
    </row>
    <row r="601" spans="8:8" x14ac:dyDescent="0.25">
      <c r="H601" s="12"/>
    </row>
    <row r="613" spans="8:8" x14ac:dyDescent="0.25">
      <c r="H613" s="12"/>
    </row>
    <row r="616" spans="8:8" x14ac:dyDescent="0.25">
      <c r="H616" s="12"/>
    </row>
    <row r="626" spans="8:8" x14ac:dyDescent="0.25">
      <c r="H626" s="12"/>
    </row>
    <row r="629" spans="8:8" x14ac:dyDescent="0.25">
      <c r="H629" s="12"/>
    </row>
    <row r="637" spans="8:8" x14ac:dyDescent="0.25">
      <c r="H637" s="12"/>
    </row>
    <row r="640" spans="8:8" x14ac:dyDescent="0.25">
      <c r="H640" s="12"/>
    </row>
    <row r="645" spans="8:8" x14ac:dyDescent="0.25">
      <c r="H645" s="12"/>
    </row>
    <row r="649" spans="8:8" x14ac:dyDescent="0.25">
      <c r="H649" s="12"/>
    </row>
    <row r="652" spans="8:8" x14ac:dyDescent="0.25">
      <c r="H652" s="12"/>
    </row>
    <row r="657" spans="8:8" x14ac:dyDescent="0.25">
      <c r="H657" s="12"/>
    </row>
    <row r="661" spans="8:8" x14ac:dyDescent="0.25">
      <c r="H661" s="12"/>
    </row>
    <row r="663" spans="8:8" x14ac:dyDescent="0.25">
      <c r="H663" s="12"/>
    </row>
    <row r="667" spans="8:8" x14ac:dyDescent="0.25">
      <c r="H667" s="12"/>
    </row>
    <row r="671" spans="8:8" x14ac:dyDescent="0.25">
      <c r="H671" s="12"/>
    </row>
    <row r="675" spans="8:8" x14ac:dyDescent="0.25">
      <c r="H675" s="12"/>
    </row>
    <row r="677" spans="8:8" x14ac:dyDescent="0.25">
      <c r="H677" s="12"/>
    </row>
    <row r="680" spans="8:8" x14ac:dyDescent="0.25">
      <c r="H680" s="12"/>
    </row>
    <row r="684" spans="8:8" x14ac:dyDescent="0.25">
      <c r="H684" s="12"/>
    </row>
    <row r="690" spans="8:8" x14ac:dyDescent="0.25">
      <c r="H690" s="12"/>
    </row>
    <row r="693" spans="8:8" x14ac:dyDescent="0.25">
      <c r="H693" s="12"/>
    </row>
    <row r="703" spans="8:8" x14ac:dyDescent="0.25">
      <c r="H703" s="12"/>
    </row>
    <row r="706" spans="8:8" x14ac:dyDescent="0.25">
      <c r="H706" s="12"/>
    </row>
    <row r="721" spans="8:8" x14ac:dyDescent="0.25">
      <c r="H721" s="12"/>
    </row>
    <row r="731" spans="8:8" x14ac:dyDescent="0.25">
      <c r="H731" s="12"/>
    </row>
    <row r="736" spans="8:8" x14ac:dyDescent="0.25">
      <c r="H736" s="12"/>
    </row>
    <row r="747" spans="8:8" x14ac:dyDescent="0.25">
      <c r="H747" s="12"/>
    </row>
    <row r="750" spans="8:8" x14ac:dyDescent="0.25">
      <c r="H750" s="12"/>
    </row>
    <row r="762" spans="8:8" x14ac:dyDescent="0.25">
      <c r="H762" s="12"/>
    </row>
    <row r="767" spans="8:8" x14ac:dyDescent="0.25">
      <c r="H767" s="12"/>
    </row>
    <row r="769" spans="8:8" x14ac:dyDescent="0.25">
      <c r="H769" s="12"/>
    </row>
    <row r="774" spans="8:8" x14ac:dyDescent="0.25">
      <c r="H774" s="12"/>
    </row>
    <row r="784" spans="8:8" x14ac:dyDescent="0.25">
      <c r="H784" s="12"/>
    </row>
    <row r="788" spans="8:8" x14ac:dyDescent="0.25">
      <c r="H788" s="12"/>
    </row>
    <row r="790" spans="8:8" x14ac:dyDescent="0.25">
      <c r="H790" s="12"/>
    </row>
    <row r="793" spans="8:8" x14ac:dyDescent="0.25">
      <c r="H793" s="12"/>
    </row>
    <row r="796" spans="8:8" x14ac:dyDescent="0.25">
      <c r="H796" s="12"/>
    </row>
    <row r="798" spans="8:8" x14ac:dyDescent="0.25">
      <c r="H798" s="12"/>
    </row>
    <row r="805" spans="8:8" x14ac:dyDescent="0.25">
      <c r="H805" s="12"/>
    </row>
    <row r="814" spans="8:8" x14ac:dyDescent="0.25">
      <c r="H814" s="12"/>
    </row>
    <row r="816" spans="8:8" x14ac:dyDescent="0.25">
      <c r="H816" s="12"/>
    </row>
    <row r="819" spans="8:8" x14ac:dyDescent="0.25">
      <c r="H819" s="12"/>
    </row>
    <row r="823" spans="8:8" x14ac:dyDescent="0.25">
      <c r="H823" s="12"/>
    </row>
    <row r="826" spans="8:8" x14ac:dyDescent="0.25">
      <c r="H826" s="12"/>
    </row>
    <row r="829" spans="8:8" x14ac:dyDescent="0.25">
      <c r="H829" s="12"/>
    </row>
    <row r="832" spans="8:8" x14ac:dyDescent="0.25">
      <c r="H832" s="12"/>
    </row>
    <row r="835" spans="8:8" x14ac:dyDescent="0.25">
      <c r="H835" s="12"/>
    </row>
    <row r="838" spans="8:8" x14ac:dyDescent="0.25">
      <c r="H838" s="12"/>
    </row>
    <row r="841" spans="8:8" x14ac:dyDescent="0.25">
      <c r="H841" s="12"/>
    </row>
    <row r="844" spans="8:8" x14ac:dyDescent="0.25">
      <c r="H844" s="12"/>
    </row>
    <row r="847" spans="8:8" x14ac:dyDescent="0.25">
      <c r="H847" s="12"/>
    </row>
    <row r="852" spans="8:8" x14ac:dyDescent="0.25">
      <c r="H852" s="12"/>
    </row>
    <row r="855" spans="8:8" x14ac:dyDescent="0.25">
      <c r="H855" s="12"/>
    </row>
    <row r="861" spans="8:8" x14ac:dyDescent="0.25">
      <c r="H861" s="12"/>
    </row>
    <row r="864" spans="8:8" x14ac:dyDescent="0.25">
      <c r="H864" s="12"/>
    </row>
    <row r="870" spans="8:8" x14ac:dyDescent="0.25">
      <c r="H870" s="12"/>
    </row>
    <row r="873" spans="8:8" x14ac:dyDescent="0.25">
      <c r="H873" s="12"/>
    </row>
    <row r="878" spans="8:8" x14ac:dyDescent="0.25">
      <c r="H878" s="12"/>
    </row>
    <row r="882" spans="8:8" x14ac:dyDescent="0.25">
      <c r="H882" s="12"/>
    </row>
    <row r="886" spans="8:8" x14ac:dyDescent="0.25">
      <c r="H886" s="12"/>
    </row>
    <row r="889" spans="8:8" x14ac:dyDescent="0.25">
      <c r="H889" s="12"/>
    </row>
    <row r="893" spans="8:8" x14ac:dyDescent="0.25">
      <c r="H893" s="12"/>
    </row>
    <row r="896" spans="8:8" x14ac:dyDescent="0.25">
      <c r="H896" s="12"/>
    </row>
    <row r="902" spans="8:8" x14ac:dyDescent="0.25">
      <c r="H902" s="12"/>
    </row>
    <row r="904" spans="8:8" x14ac:dyDescent="0.25">
      <c r="H904" s="12"/>
    </row>
    <row r="907" spans="8:8" x14ac:dyDescent="0.25">
      <c r="H907" s="12"/>
    </row>
    <row r="910" spans="8:8" x14ac:dyDescent="0.25">
      <c r="H910" s="12"/>
    </row>
    <row r="918" spans="8:8" x14ac:dyDescent="0.25">
      <c r="H918" s="12"/>
    </row>
  </sheetData>
  <sheetProtection insertColumns="0" insertRows="0" deleteColumns="0" deleteRows="0" sort="0" autoFilter="0" pivotTables="0"/>
  <autoFilter ref="A2:P53" xr:uid="{0BE4516C-5359-4DE0-BEF4-15FDE1133E4D}"/>
  <sortState xmlns:xlrd2="http://schemas.microsoft.com/office/spreadsheetml/2017/richdata2" ref="A9:P109">
    <sortCondition ref="G2"/>
  </sortState>
  <printOptions horizontalCentered="1"/>
  <pageMargins left="0.7" right="0.7" top="0.75" bottom="0.75" header="0.3" footer="0.3"/>
  <pageSetup scale="47" fitToHeight="0" orientation="landscape" r:id="rId1"/>
  <headerFooter>
    <oddFooter>&amp;RPage &amp;P</oddFooter>
  </headerFooter>
  <rowBreaks count="3" manualBreakCount="3">
    <brk id="17" min="2" max="15" man="1"/>
    <brk id="22" min="2" max="15" man="1"/>
    <brk id="26"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52"/>
  <sheetViews>
    <sheetView view="pageBreakPreview" zoomScale="85" zoomScaleNormal="90" zoomScaleSheetLayoutView="85" workbookViewId="0">
      <selection activeCell="C16" sqref="C16"/>
    </sheetView>
  </sheetViews>
  <sheetFormatPr defaultRowHeight="15" x14ac:dyDescent="0.25"/>
  <cols>
    <col min="1" max="1" width="4.7109375" customWidth="1"/>
  </cols>
  <sheetData>
    <row r="1" spans="1:14" x14ac:dyDescent="0.25">
      <c r="A1" s="28"/>
      <c r="B1" s="28"/>
      <c r="C1" s="28"/>
      <c r="D1" s="28"/>
      <c r="E1" s="28"/>
      <c r="F1" s="28"/>
      <c r="G1" s="28"/>
      <c r="H1" s="28"/>
      <c r="I1" s="28"/>
      <c r="J1" s="28"/>
      <c r="K1" s="28"/>
      <c r="L1" s="28"/>
      <c r="M1" s="28"/>
      <c r="N1" s="28"/>
    </row>
    <row r="2" spans="1:14" ht="18.75" x14ac:dyDescent="0.3">
      <c r="A2" s="28"/>
      <c r="B2" s="29" t="s">
        <v>7</v>
      </c>
      <c r="C2" s="30"/>
      <c r="D2" s="28"/>
      <c r="E2" s="28"/>
      <c r="F2" s="28"/>
      <c r="G2" s="28"/>
      <c r="H2" s="28"/>
      <c r="I2" s="28"/>
      <c r="J2" s="28"/>
      <c r="K2" s="28"/>
      <c r="L2" s="28"/>
      <c r="M2" s="28"/>
      <c r="N2" s="28"/>
    </row>
    <row r="3" spans="1:14" ht="15.75" x14ac:dyDescent="0.25">
      <c r="A3" s="28"/>
      <c r="B3" s="46" t="s">
        <v>115</v>
      </c>
      <c r="C3" s="30"/>
      <c r="D3" s="28"/>
      <c r="E3" s="28"/>
      <c r="F3" s="28"/>
      <c r="G3" s="28"/>
      <c r="H3" s="28"/>
      <c r="I3" s="28"/>
      <c r="J3" s="28"/>
      <c r="K3" s="28"/>
      <c r="L3" s="28"/>
      <c r="M3" s="28"/>
      <c r="N3" s="28"/>
    </row>
    <row r="4" spans="1:14" ht="15.75" x14ac:dyDescent="0.25">
      <c r="A4" s="28"/>
      <c r="B4" s="46"/>
      <c r="C4" s="30"/>
      <c r="D4" s="28"/>
      <c r="E4" s="28"/>
      <c r="F4" s="28"/>
      <c r="G4" s="28"/>
      <c r="H4" s="28"/>
      <c r="I4" s="28"/>
      <c r="J4" s="28"/>
      <c r="K4" s="28"/>
      <c r="L4" s="28"/>
      <c r="M4" s="28"/>
      <c r="N4" s="28"/>
    </row>
    <row r="5" spans="1:14" ht="15.75" x14ac:dyDescent="0.25">
      <c r="A5" s="28"/>
      <c r="B5" s="31" t="s">
        <v>116</v>
      </c>
      <c r="C5" s="32" t="s">
        <v>67</v>
      </c>
      <c r="D5" s="28"/>
      <c r="E5" s="28"/>
      <c r="F5" s="28"/>
      <c r="G5" s="28"/>
      <c r="H5" s="28"/>
      <c r="I5" s="28"/>
      <c r="J5" s="28"/>
      <c r="K5" s="28"/>
      <c r="L5" s="28"/>
      <c r="M5" s="28"/>
      <c r="N5" s="28"/>
    </row>
    <row r="6" spans="1:14" ht="15.75" x14ac:dyDescent="0.25">
      <c r="A6" s="28"/>
      <c r="B6" s="31" t="s">
        <v>117</v>
      </c>
      <c r="C6" s="32" t="s">
        <v>9</v>
      </c>
      <c r="D6" s="28"/>
      <c r="E6" s="28"/>
      <c r="F6" s="28"/>
      <c r="G6" s="28"/>
      <c r="H6" s="28"/>
      <c r="I6" s="28"/>
      <c r="J6" s="28"/>
      <c r="K6" s="28"/>
      <c r="L6" s="28"/>
      <c r="M6" s="28"/>
      <c r="N6" s="28"/>
    </row>
    <row r="7" spans="1:14" ht="15.75" x14ac:dyDescent="0.25">
      <c r="A7" s="28"/>
      <c r="B7" s="31" t="s">
        <v>118</v>
      </c>
      <c r="C7" s="32" t="s">
        <v>57</v>
      </c>
      <c r="D7" s="28"/>
      <c r="E7" s="28"/>
      <c r="F7" s="28"/>
      <c r="G7" s="28"/>
      <c r="H7" s="28"/>
      <c r="I7" s="28"/>
      <c r="J7" s="28"/>
      <c r="K7" s="28"/>
      <c r="L7" s="28"/>
      <c r="M7" s="28"/>
      <c r="N7" s="28"/>
    </row>
    <row r="8" spans="1:14" ht="15.75" x14ac:dyDescent="0.25">
      <c r="A8" s="28"/>
      <c r="B8" s="31" t="s">
        <v>119</v>
      </c>
      <c r="C8" s="32" t="s">
        <v>68</v>
      </c>
      <c r="D8" s="28"/>
      <c r="E8" s="28"/>
      <c r="F8" s="28"/>
      <c r="G8" s="28"/>
      <c r="H8" s="28"/>
      <c r="I8" s="28"/>
      <c r="J8" s="28"/>
      <c r="K8" s="28"/>
      <c r="L8" s="28"/>
      <c r="M8" s="28"/>
      <c r="N8" s="28"/>
    </row>
    <row r="9" spans="1:14" ht="15.75" x14ac:dyDescent="0.25">
      <c r="A9" s="28"/>
      <c r="B9" s="31" t="s">
        <v>120</v>
      </c>
      <c r="C9" s="32" t="s">
        <v>56</v>
      </c>
      <c r="D9" s="28"/>
      <c r="E9" s="28"/>
      <c r="F9" s="28"/>
      <c r="G9" s="28"/>
      <c r="H9" s="28"/>
      <c r="I9" s="28"/>
      <c r="J9" s="28"/>
      <c r="K9" s="28"/>
      <c r="L9" s="28"/>
      <c r="M9" s="28"/>
      <c r="N9" s="28"/>
    </row>
    <row r="10" spans="1:14" ht="15.75" x14ac:dyDescent="0.25">
      <c r="A10" s="28"/>
      <c r="B10" s="31" t="s">
        <v>121</v>
      </c>
      <c r="C10" s="32" t="s">
        <v>58</v>
      </c>
      <c r="D10" s="28"/>
      <c r="E10" s="28"/>
      <c r="F10" s="28"/>
      <c r="G10" s="28"/>
      <c r="H10" s="28"/>
      <c r="I10" s="28"/>
      <c r="J10" s="28"/>
      <c r="K10" s="28"/>
      <c r="L10" s="28"/>
      <c r="M10" s="28"/>
      <c r="N10" s="28"/>
    </row>
    <row r="11" spans="1:14" ht="15.75" x14ac:dyDescent="0.25">
      <c r="A11" s="28"/>
      <c r="B11" s="31" t="s">
        <v>122</v>
      </c>
      <c r="C11" s="32" t="s">
        <v>59</v>
      </c>
      <c r="D11" s="28"/>
      <c r="E11" s="28"/>
      <c r="F11" s="28"/>
      <c r="G11" s="28"/>
      <c r="H11" s="28"/>
      <c r="I11" s="28"/>
      <c r="J11" s="28"/>
      <c r="K11" s="28"/>
      <c r="L11" s="28"/>
      <c r="M11" s="28"/>
      <c r="N11" s="28"/>
    </row>
    <row r="12" spans="1:14" ht="15.75" x14ac:dyDescent="0.25">
      <c r="A12" s="28"/>
      <c r="B12" s="52" t="s">
        <v>136</v>
      </c>
      <c r="C12" s="32" t="s">
        <v>138</v>
      </c>
      <c r="D12" s="28"/>
      <c r="E12" s="28"/>
      <c r="F12" s="28"/>
      <c r="G12" s="28"/>
      <c r="H12" s="28"/>
      <c r="I12" s="28"/>
      <c r="J12" s="28"/>
      <c r="K12" s="28"/>
      <c r="L12" s="28"/>
      <c r="M12" s="28"/>
      <c r="N12" s="28"/>
    </row>
    <row r="13" spans="1:14" ht="15.75" x14ac:dyDescent="0.25">
      <c r="A13" s="28"/>
      <c r="B13" s="52" t="s">
        <v>139</v>
      </c>
      <c r="C13" s="32" t="s">
        <v>137</v>
      </c>
      <c r="D13" s="28"/>
      <c r="E13" s="28"/>
      <c r="F13" s="28"/>
      <c r="G13" s="28"/>
      <c r="H13" s="28"/>
      <c r="I13" s="28"/>
      <c r="J13" s="28"/>
      <c r="K13" s="28"/>
      <c r="L13" s="28"/>
      <c r="M13" s="28"/>
      <c r="N13" s="28"/>
    </row>
    <row r="14" spans="1:14" ht="15.75" x14ac:dyDescent="0.25">
      <c r="A14" s="28"/>
      <c r="B14" s="52" t="s">
        <v>156</v>
      </c>
      <c r="C14" s="32" t="s">
        <v>157</v>
      </c>
      <c r="D14" s="28"/>
      <c r="E14" s="28"/>
      <c r="F14" s="28"/>
      <c r="G14" s="28"/>
      <c r="H14" s="28"/>
      <c r="I14" s="28"/>
      <c r="J14" s="28"/>
      <c r="K14" s="28"/>
      <c r="L14" s="28"/>
      <c r="M14" s="28"/>
      <c r="N14" s="28"/>
    </row>
    <row r="15" spans="1:14" ht="15.75" x14ac:dyDescent="0.25">
      <c r="A15" s="28"/>
      <c r="B15" s="52" t="s">
        <v>241</v>
      </c>
      <c r="C15" s="32" t="s">
        <v>242</v>
      </c>
      <c r="D15" s="28"/>
      <c r="E15" s="28"/>
      <c r="F15" s="28"/>
      <c r="G15" s="28"/>
      <c r="H15" s="28"/>
      <c r="I15" s="28"/>
      <c r="J15" s="28"/>
      <c r="K15" s="28"/>
      <c r="L15" s="28"/>
      <c r="M15" s="28"/>
      <c r="N15" s="28"/>
    </row>
    <row r="16" spans="1:14" ht="15.75" x14ac:dyDescent="0.25">
      <c r="A16" s="28"/>
      <c r="B16" s="72" t="s">
        <v>302</v>
      </c>
      <c r="C16" s="71" t="s">
        <v>303</v>
      </c>
      <c r="D16" s="28"/>
      <c r="E16" s="28"/>
      <c r="F16" s="28"/>
      <c r="G16" s="28"/>
      <c r="H16" s="28"/>
      <c r="I16" s="28"/>
      <c r="J16" s="28"/>
      <c r="K16" s="28"/>
      <c r="L16" s="28"/>
      <c r="M16" s="28"/>
      <c r="N16" s="28"/>
    </row>
    <row r="17" spans="1:14" ht="15.75" x14ac:dyDescent="0.25">
      <c r="A17" s="28"/>
      <c r="B17" s="31"/>
      <c r="C17" s="32"/>
      <c r="D17" s="28"/>
      <c r="E17" s="28"/>
      <c r="F17" s="28"/>
      <c r="G17" s="28"/>
      <c r="H17" s="28"/>
      <c r="I17" s="28"/>
      <c r="J17" s="28"/>
      <c r="K17" s="28"/>
      <c r="L17" s="28"/>
      <c r="M17" s="28"/>
      <c r="N17" s="28"/>
    </row>
    <row r="18" spans="1:14" ht="15.75" x14ac:dyDescent="0.25">
      <c r="A18" s="28"/>
      <c r="B18" s="31">
        <v>1</v>
      </c>
      <c r="C18" s="32" t="s">
        <v>52</v>
      </c>
      <c r="D18" s="28"/>
      <c r="E18" s="28"/>
      <c r="F18" s="28"/>
      <c r="G18" s="28"/>
      <c r="H18" s="28"/>
      <c r="I18" s="28"/>
      <c r="J18" s="28"/>
      <c r="K18" s="28"/>
      <c r="L18" s="28"/>
      <c r="M18" s="28"/>
      <c r="N18" s="28"/>
    </row>
    <row r="19" spans="1:14" ht="15.75" x14ac:dyDescent="0.25">
      <c r="A19" s="28"/>
      <c r="B19" s="31">
        <v>2</v>
      </c>
      <c r="C19" s="32" t="s">
        <v>54</v>
      </c>
      <c r="D19" s="28"/>
      <c r="E19" s="28"/>
      <c r="F19" s="28"/>
      <c r="G19" s="28"/>
      <c r="H19" s="28"/>
      <c r="I19" s="28"/>
      <c r="J19" s="28"/>
      <c r="K19" s="28"/>
      <c r="L19" s="28"/>
      <c r="M19" s="28"/>
      <c r="N19" s="28"/>
    </row>
    <row r="20" spans="1:14" ht="15.75" x14ac:dyDescent="0.25">
      <c r="A20" s="28"/>
      <c r="B20" s="31">
        <v>3</v>
      </c>
      <c r="C20" s="32" t="s">
        <v>55</v>
      </c>
      <c r="D20" s="28"/>
      <c r="E20" s="28"/>
      <c r="F20" s="28"/>
      <c r="G20" s="28"/>
      <c r="H20" s="28"/>
      <c r="I20" s="28"/>
      <c r="J20" s="28"/>
      <c r="K20" s="28"/>
      <c r="L20" s="28"/>
      <c r="M20" s="28"/>
      <c r="N20" s="28"/>
    </row>
    <row r="21" spans="1:14" ht="15.75" x14ac:dyDescent="0.25">
      <c r="A21" s="28"/>
      <c r="B21" s="31">
        <v>4</v>
      </c>
      <c r="C21" s="32" t="s">
        <v>61</v>
      </c>
      <c r="D21" s="28"/>
      <c r="E21" s="28"/>
      <c r="F21" s="28"/>
      <c r="G21" s="28"/>
      <c r="H21" s="28"/>
      <c r="I21" s="28"/>
      <c r="J21" s="28"/>
      <c r="K21" s="28"/>
      <c r="L21" s="28"/>
      <c r="M21" s="28"/>
      <c r="N21" s="28"/>
    </row>
    <row r="22" spans="1:14" ht="15.75" x14ac:dyDescent="0.25">
      <c r="A22" s="28"/>
      <c r="B22" s="31">
        <v>5</v>
      </c>
      <c r="C22" s="32" t="s">
        <v>62</v>
      </c>
      <c r="D22" s="28"/>
      <c r="E22" s="28"/>
      <c r="F22" s="28"/>
      <c r="G22" s="28"/>
      <c r="H22" s="28"/>
      <c r="I22" s="28"/>
      <c r="J22" s="28"/>
      <c r="K22" s="28"/>
      <c r="L22" s="28"/>
      <c r="M22" s="28"/>
      <c r="N22" s="28"/>
    </row>
    <row r="23" spans="1:14" ht="15.75" x14ac:dyDescent="0.25">
      <c r="A23" s="28"/>
      <c r="B23" s="31">
        <v>6</v>
      </c>
      <c r="C23" s="32" t="s">
        <v>63</v>
      </c>
      <c r="D23" s="28"/>
      <c r="E23" s="28"/>
      <c r="F23" s="28"/>
      <c r="G23" s="28"/>
      <c r="H23" s="28"/>
      <c r="I23" s="28"/>
      <c r="J23" s="28"/>
      <c r="K23" s="28"/>
      <c r="L23" s="28"/>
      <c r="M23" s="28"/>
      <c r="N23" s="28"/>
    </row>
    <row r="24" spans="1:14" ht="15.75" x14ac:dyDescent="0.25">
      <c r="A24" s="28"/>
      <c r="B24" s="31">
        <v>7</v>
      </c>
      <c r="C24" s="32" t="s">
        <v>31</v>
      </c>
      <c r="D24" s="28"/>
      <c r="E24" s="28"/>
      <c r="F24" s="28"/>
      <c r="G24" s="28"/>
      <c r="H24" s="28"/>
      <c r="I24" s="28"/>
      <c r="J24" s="28"/>
      <c r="K24" s="28"/>
      <c r="L24" s="28"/>
      <c r="M24" s="28"/>
      <c r="N24" s="28"/>
    </row>
    <row r="25" spans="1:14" ht="15.75" x14ac:dyDescent="0.25">
      <c r="A25" s="28"/>
      <c r="B25" s="31">
        <v>8</v>
      </c>
      <c r="C25" s="32" t="s">
        <v>62</v>
      </c>
      <c r="D25" s="28"/>
      <c r="E25" s="28"/>
      <c r="F25" s="28"/>
      <c r="G25" s="28"/>
      <c r="H25" s="28"/>
      <c r="I25" s="28"/>
      <c r="J25" s="28"/>
      <c r="K25" s="28"/>
      <c r="L25" s="28"/>
      <c r="M25" s="28"/>
      <c r="N25" s="28"/>
    </row>
    <row r="26" spans="1:14" ht="15.75" x14ac:dyDescent="0.25">
      <c r="A26" s="28"/>
      <c r="B26" s="31">
        <v>9</v>
      </c>
      <c r="C26" s="32" t="s">
        <v>98</v>
      </c>
      <c r="D26" s="28"/>
      <c r="E26" s="28"/>
      <c r="F26" s="28"/>
      <c r="G26" s="28"/>
      <c r="H26" s="28"/>
      <c r="I26" s="28"/>
      <c r="J26" s="28"/>
      <c r="K26" s="28"/>
      <c r="L26" s="28"/>
      <c r="M26" s="28"/>
      <c r="N26" s="28"/>
    </row>
    <row r="27" spans="1:14" ht="15.75" x14ac:dyDescent="0.25">
      <c r="A27" s="28"/>
      <c r="B27" s="31">
        <v>10</v>
      </c>
      <c r="C27" s="32" t="s">
        <v>62</v>
      </c>
      <c r="D27" s="28"/>
      <c r="E27" s="28"/>
      <c r="F27" s="28"/>
      <c r="G27" s="28"/>
      <c r="H27" s="28"/>
      <c r="I27" s="28"/>
      <c r="J27" s="28"/>
      <c r="K27" s="28"/>
      <c r="L27" s="28"/>
      <c r="M27" s="28"/>
      <c r="N27" s="28"/>
    </row>
    <row r="28" spans="1:14" ht="15.75" x14ac:dyDescent="0.25">
      <c r="A28" s="28"/>
      <c r="B28" s="31">
        <v>11</v>
      </c>
      <c r="C28" s="32" t="s">
        <v>109</v>
      </c>
      <c r="D28" s="28"/>
      <c r="E28" s="28"/>
      <c r="F28" s="28"/>
      <c r="G28" s="28"/>
      <c r="H28" s="28"/>
      <c r="I28" s="28"/>
      <c r="J28" s="28"/>
      <c r="K28" s="28"/>
      <c r="L28" s="28"/>
      <c r="M28" s="28"/>
      <c r="N28" s="28"/>
    </row>
    <row r="29" spans="1:14" ht="15.75" x14ac:dyDescent="0.25">
      <c r="A29" s="28"/>
      <c r="B29" s="31">
        <v>12</v>
      </c>
      <c r="C29" s="32" t="s">
        <v>110</v>
      </c>
      <c r="D29" s="28"/>
      <c r="E29" s="28"/>
      <c r="F29" s="28"/>
      <c r="G29" s="28"/>
      <c r="H29" s="28"/>
      <c r="I29" s="28"/>
      <c r="J29" s="28"/>
      <c r="K29" s="28"/>
      <c r="L29" s="28"/>
      <c r="M29" s="28"/>
      <c r="N29" s="28"/>
    </row>
    <row r="30" spans="1:14" ht="15.75" x14ac:dyDescent="0.25">
      <c r="A30" s="28"/>
      <c r="B30" s="31">
        <v>13</v>
      </c>
      <c r="C30" s="32" t="s">
        <v>125</v>
      </c>
      <c r="D30" s="28"/>
      <c r="E30" s="28"/>
      <c r="F30" s="28"/>
      <c r="G30" s="28"/>
      <c r="H30" s="28"/>
      <c r="I30" s="28"/>
      <c r="J30" s="28"/>
      <c r="K30" s="28"/>
      <c r="L30" s="28"/>
      <c r="M30" s="28"/>
      <c r="N30" s="28"/>
    </row>
    <row r="31" spans="1:14" ht="15.75" x14ac:dyDescent="0.25">
      <c r="A31" s="28"/>
      <c r="B31" s="31">
        <v>14</v>
      </c>
      <c r="C31" s="32" t="s">
        <v>126</v>
      </c>
      <c r="D31" s="28"/>
      <c r="E31" s="28"/>
      <c r="F31" s="28"/>
      <c r="G31" s="28"/>
      <c r="H31" s="28"/>
      <c r="I31" s="28"/>
      <c r="J31" s="28"/>
      <c r="K31" s="28"/>
      <c r="L31" s="28"/>
      <c r="M31" s="28"/>
      <c r="N31" s="28"/>
    </row>
    <row r="32" spans="1:14" ht="15.75" x14ac:dyDescent="0.25">
      <c r="A32" s="28"/>
      <c r="B32" s="31">
        <v>15</v>
      </c>
      <c r="C32" s="32" t="s">
        <v>128</v>
      </c>
      <c r="D32" s="28"/>
      <c r="E32" s="28"/>
      <c r="F32" s="28"/>
      <c r="G32" s="28"/>
      <c r="H32" s="28"/>
      <c r="I32" s="28"/>
      <c r="J32" s="28"/>
      <c r="K32" s="28"/>
      <c r="L32" s="28"/>
      <c r="M32" s="28"/>
      <c r="N32" s="28"/>
    </row>
    <row r="33" spans="1:14" ht="15.75" x14ac:dyDescent="0.25">
      <c r="A33" s="28"/>
      <c r="B33" s="31">
        <v>16</v>
      </c>
      <c r="C33" s="32" t="s">
        <v>18</v>
      </c>
      <c r="D33" s="28"/>
      <c r="E33" s="28"/>
      <c r="F33" s="28"/>
      <c r="G33" s="28"/>
      <c r="H33" s="28"/>
      <c r="I33" s="28"/>
      <c r="J33" s="28"/>
      <c r="K33" s="28"/>
      <c r="L33" s="28"/>
      <c r="M33" s="28"/>
      <c r="N33" s="28"/>
    </row>
    <row r="34" spans="1:14" ht="15.75" x14ac:dyDescent="0.25">
      <c r="A34" s="28"/>
      <c r="B34" s="52">
        <v>17</v>
      </c>
      <c r="C34" s="32" t="s">
        <v>129</v>
      </c>
      <c r="D34" s="28"/>
      <c r="E34" s="28"/>
      <c r="F34" s="28"/>
      <c r="G34" s="28"/>
      <c r="H34" s="28"/>
      <c r="I34" s="28"/>
      <c r="J34" s="28"/>
      <c r="K34" s="28"/>
      <c r="L34" s="28"/>
      <c r="M34" s="28"/>
      <c r="N34" s="28"/>
    </row>
    <row r="35" spans="1:14" ht="15.75" x14ac:dyDescent="0.25">
      <c r="A35" s="28"/>
      <c r="B35" s="52">
        <v>18</v>
      </c>
      <c r="C35" s="53" t="s">
        <v>130</v>
      </c>
      <c r="D35" s="28"/>
      <c r="E35" s="28"/>
      <c r="F35" s="28"/>
      <c r="G35" s="28"/>
      <c r="H35" s="28"/>
      <c r="I35" s="28"/>
      <c r="J35" s="28"/>
      <c r="K35" s="28"/>
      <c r="L35" s="28"/>
      <c r="M35" s="28"/>
      <c r="N35" s="28"/>
    </row>
    <row r="36" spans="1:14" ht="15.75" x14ac:dyDescent="0.25">
      <c r="A36" s="28"/>
      <c r="B36" s="52">
        <v>19</v>
      </c>
      <c r="C36" s="53" t="s">
        <v>143</v>
      </c>
      <c r="D36" s="28"/>
      <c r="E36" s="28"/>
      <c r="F36" s="28"/>
      <c r="G36" s="28"/>
      <c r="H36" s="28"/>
      <c r="I36" s="28"/>
      <c r="J36" s="28"/>
      <c r="K36" s="28"/>
      <c r="L36" s="28"/>
      <c r="M36" s="28"/>
      <c r="N36" s="28"/>
    </row>
    <row r="37" spans="1:14" ht="15.75" x14ac:dyDescent="0.25">
      <c r="A37" s="28"/>
      <c r="B37" s="52">
        <v>20</v>
      </c>
      <c r="C37" s="53" t="s">
        <v>144</v>
      </c>
      <c r="D37" s="28"/>
      <c r="E37" s="28"/>
      <c r="F37" s="28"/>
      <c r="G37" s="28"/>
      <c r="H37" s="28"/>
      <c r="I37" s="28"/>
      <c r="J37" s="28"/>
      <c r="K37" s="28"/>
      <c r="L37" s="28"/>
      <c r="M37" s="28"/>
      <c r="N37" s="28"/>
    </row>
    <row r="38" spans="1:14" ht="15.75" x14ac:dyDescent="0.25">
      <c r="A38" s="28"/>
      <c r="B38" s="58">
        <v>21</v>
      </c>
      <c r="C38" s="53" t="s">
        <v>147</v>
      </c>
      <c r="D38" s="59"/>
      <c r="E38" s="59"/>
      <c r="F38" s="59"/>
      <c r="G38" s="59"/>
      <c r="H38" s="59"/>
      <c r="I38" s="28"/>
      <c r="J38" s="28"/>
      <c r="K38" s="28"/>
      <c r="L38" s="28"/>
      <c r="M38" s="28"/>
      <c r="N38" s="28"/>
    </row>
    <row r="39" spans="1:14" ht="15.75" x14ac:dyDescent="0.25">
      <c r="A39" s="28"/>
      <c r="B39" s="58">
        <v>22</v>
      </c>
      <c r="C39" s="53" t="s">
        <v>145</v>
      </c>
      <c r="D39" s="59"/>
      <c r="E39" s="59"/>
      <c r="F39" s="59"/>
      <c r="G39" s="59"/>
      <c r="H39" s="59"/>
      <c r="I39" s="28"/>
      <c r="J39" s="28"/>
      <c r="K39" s="28"/>
      <c r="L39" s="28"/>
      <c r="M39" s="28"/>
      <c r="N39" s="28"/>
    </row>
    <row r="40" spans="1:14" ht="15.75" x14ac:dyDescent="0.25">
      <c r="A40" s="28"/>
      <c r="B40" s="58">
        <v>23</v>
      </c>
      <c r="C40" s="53" t="s">
        <v>151</v>
      </c>
      <c r="D40" s="54"/>
      <c r="E40" s="54"/>
      <c r="F40" s="54"/>
      <c r="G40" s="54"/>
      <c r="H40" s="54"/>
      <c r="I40" s="28"/>
      <c r="J40" s="28"/>
      <c r="K40" s="28"/>
      <c r="L40" s="28"/>
      <c r="M40" s="28"/>
      <c r="N40" s="28"/>
    </row>
    <row r="41" spans="1:14" ht="15.75" x14ac:dyDescent="0.25">
      <c r="B41" s="58">
        <v>24</v>
      </c>
      <c r="C41" s="53" t="s">
        <v>154</v>
      </c>
      <c r="D41" s="54"/>
      <c r="E41" s="54"/>
      <c r="F41" s="54"/>
      <c r="G41" s="54"/>
      <c r="H41" s="54"/>
      <c r="I41" s="54"/>
      <c r="J41" s="54"/>
      <c r="K41" s="54"/>
      <c r="L41" s="54"/>
      <c r="M41" s="54"/>
    </row>
    <row r="42" spans="1:14" ht="15.75" x14ac:dyDescent="0.25">
      <c r="A42" s="28"/>
      <c r="B42" s="58">
        <v>25</v>
      </c>
      <c r="C42" s="32" t="s">
        <v>159</v>
      </c>
      <c r="D42" s="28"/>
      <c r="E42" s="28"/>
      <c r="F42" s="28"/>
      <c r="G42" s="28"/>
      <c r="H42" s="28"/>
      <c r="I42" s="28"/>
      <c r="J42" s="28"/>
      <c r="K42" s="28"/>
      <c r="L42" s="28"/>
      <c r="M42" s="28"/>
      <c r="N42" s="28"/>
    </row>
    <row r="43" spans="1:14" ht="15.75" x14ac:dyDescent="0.25">
      <c r="B43" s="58">
        <v>26</v>
      </c>
      <c r="C43" s="32" t="s">
        <v>161</v>
      </c>
      <c r="D43" s="28"/>
      <c r="E43" s="28"/>
      <c r="F43" s="28"/>
      <c r="G43" s="28"/>
      <c r="H43" s="28"/>
      <c r="I43" s="28"/>
      <c r="J43" s="28"/>
      <c r="K43" s="28"/>
      <c r="L43" s="28"/>
      <c r="M43" s="28"/>
    </row>
    <row r="44" spans="1:14" ht="15.75" x14ac:dyDescent="0.25">
      <c r="B44" s="58">
        <v>27</v>
      </c>
      <c r="C44" s="32" t="s">
        <v>166</v>
      </c>
      <c r="D44" s="28"/>
      <c r="E44" s="28"/>
      <c r="F44" s="28"/>
      <c r="G44" s="28"/>
      <c r="H44" s="28"/>
      <c r="I44" s="28"/>
      <c r="J44" s="28"/>
      <c r="K44" s="28"/>
      <c r="L44" s="28"/>
      <c r="M44" s="28"/>
    </row>
    <row r="45" spans="1:14" ht="15.75" x14ac:dyDescent="0.25">
      <c r="B45" s="58">
        <v>28</v>
      </c>
      <c r="C45" s="32" t="s">
        <v>181</v>
      </c>
    </row>
    <row r="46" spans="1:14" ht="15.75" x14ac:dyDescent="0.25">
      <c r="B46" s="58">
        <v>29</v>
      </c>
      <c r="C46" s="32" t="s">
        <v>191</v>
      </c>
      <c r="D46" s="54"/>
      <c r="E46" s="28"/>
      <c r="F46" s="28"/>
      <c r="G46" s="28"/>
      <c r="H46" s="28"/>
      <c r="I46" s="28"/>
      <c r="J46" s="28"/>
      <c r="K46" s="28"/>
      <c r="L46" s="28"/>
      <c r="M46" s="28"/>
    </row>
    <row r="47" spans="1:14" ht="15.75" x14ac:dyDescent="0.25">
      <c r="B47" s="58">
        <v>30</v>
      </c>
      <c r="C47" s="32" t="s">
        <v>194</v>
      </c>
      <c r="D47" s="54"/>
      <c r="E47" s="28"/>
      <c r="F47" s="28"/>
      <c r="G47" s="28"/>
      <c r="H47" s="28"/>
      <c r="I47" s="28"/>
      <c r="J47" s="28"/>
      <c r="K47" s="28"/>
      <c r="L47" s="28"/>
      <c r="M47" s="28"/>
    </row>
    <row r="48" spans="1:14" ht="15.75" x14ac:dyDescent="0.25">
      <c r="B48" s="58">
        <v>31</v>
      </c>
      <c r="C48" s="32" t="s">
        <v>199</v>
      </c>
      <c r="D48" s="28"/>
      <c r="E48" s="28"/>
      <c r="F48" s="28"/>
      <c r="G48" s="28"/>
      <c r="H48" s="28"/>
      <c r="I48" s="28"/>
      <c r="J48" s="28"/>
      <c r="K48" s="28"/>
      <c r="L48" s="28"/>
      <c r="M48" s="28"/>
    </row>
    <row r="49" spans="2:13" ht="15.75" x14ac:dyDescent="0.25">
      <c r="B49" s="58">
        <v>32</v>
      </c>
      <c r="C49" s="32" t="s">
        <v>232</v>
      </c>
      <c r="D49" s="28"/>
      <c r="E49" s="28"/>
      <c r="F49" s="28"/>
      <c r="G49" s="28"/>
      <c r="H49" s="28"/>
      <c r="I49" s="28"/>
      <c r="J49" s="28"/>
      <c r="K49" s="28"/>
      <c r="L49" s="28"/>
      <c r="M49" s="28"/>
    </row>
    <row r="50" spans="2:13" ht="15.75" x14ac:dyDescent="0.25">
      <c r="B50" s="58">
        <v>33</v>
      </c>
      <c r="C50" s="32" t="s">
        <v>237</v>
      </c>
      <c r="D50" s="28"/>
      <c r="E50" s="28"/>
      <c r="F50" s="28"/>
      <c r="G50" s="28"/>
      <c r="H50" s="28"/>
      <c r="I50" s="28"/>
      <c r="J50" s="28"/>
      <c r="K50" s="28"/>
      <c r="L50" s="28"/>
      <c r="M50" s="28"/>
    </row>
    <row r="51" spans="2:13" ht="15.75" x14ac:dyDescent="0.25">
      <c r="B51" s="58">
        <v>34</v>
      </c>
      <c r="C51" s="32" t="s">
        <v>252</v>
      </c>
      <c r="D51" s="28"/>
      <c r="E51" s="28"/>
      <c r="F51" s="28"/>
      <c r="G51" s="28"/>
      <c r="H51" s="28"/>
      <c r="I51" s="28"/>
      <c r="J51" s="28"/>
      <c r="K51" s="28"/>
      <c r="L51" s="28"/>
      <c r="M51" s="28"/>
    </row>
    <row r="52" spans="2:13" ht="15.75" x14ac:dyDescent="0.25">
      <c r="B52" s="58">
        <v>35</v>
      </c>
      <c r="C52" s="32" t="s">
        <v>299</v>
      </c>
      <c r="D52" s="28"/>
      <c r="E52" s="28"/>
      <c r="F52" s="28"/>
      <c r="G52" s="28"/>
      <c r="H52" s="28"/>
      <c r="I52" s="28"/>
      <c r="J52" s="28"/>
      <c r="K52" s="28"/>
      <c r="L52" s="28"/>
      <c r="M52" s="28"/>
    </row>
  </sheetData>
  <hyperlinks>
    <hyperlink ref="C24" r:id="rId1" xr:uid="{B54D0096-151E-4C66-951A-0109DDA643C3}"/>
    <hyperlink ref="C23" r:id="rId2" xr:uid="{845B05B0-DA9D-487A-8267-199069601C33}"/>
    <hyperlink ref="C22" r:id="rId3" xr:uid="{000947B5-6504-42BF-BFA3-0EABA9607015}"/>
    <hyperlink ref="C21" r:id="rId4" xr:uid="{8F936360-9B8A-4C37-A749-C4188BA072F5}"/>
    <hyperlink ref="C20" r:id="rId5" xr:uid="{CFED564B-DC99-47B0-8A17-EC244CF505BB}"/>
    <hyperlink ref="C19" r:id="rId6" xr:uid="{EE5FDB42-A43F-4B9E-9460-C17BFCF21A6E}"/>
    <hyperlink ref="C18" r:id="rId7" xr:uid="{09F7259C-42D3-4B7D-935F-D4B4151736D5}"/>
    <hyperlink ref="C25" r:id="rId8" xr:uid="{1D8C54CB-57CA-47FB-A9CB-66826BD4DF37}"/>
    <hyperlink ref="C26" r:id="rId9" display="AUC Project Update Filed" xr:uid="{10810E04-F944-47EA-AFE4-43A92DDB1DC5}"/>
    <hyperlink ref="C27" r:id="rId10" xr:uid="{53530F4B-3CCF-4DA1-90C8-3D12BDED8C98}"/>
    <hyperlink ref="C28" r:id="rId11" xr:uid="{B4A6CAD8-5F98-4542-A091-FD3140C9C729}"/>
    <hyperlink ref="C29" r:id="rId12" display="NGTL West Path Delivery 2023 CER" xr:uid="{49965356-BD4D-4D24-A8B3-51ECDE0DB7BF}"/>
    <hyperlink ref="C6" r:id="rId13" xr:uid="{527C2CB4-5141-420F-90D7-89AD725D4420}"/>
    <hyperlink ref="C7" r:id="rId14" xr:uid="{23E916BE-25B7-4C79-88D9-D4825AE18AC8}"/>
    <hyperlink ref="C5" r:id="rId15" xr:uid="{E47E9D65-E44F-4A3B-B4D6-097B9685B1B3}"/>
    <hyperlink ref="C8" r:id="rId16" xr:uid="{DDD6D15D-B2F7-495A-9BE7-A5AED4D295DC}"/>
    <hyperlink ref="C10" r:id="rId17" xr:uid="{8ECE7CF0-ABB4-4C67-BB1B-A3BB2C516DEA}"/>
    <hyperlink ref="C9" r:id="rId18" xr:uid="{A131DAAB-9C96-42BD-AD3C-82A34DEB54EB}"/>
    <hyperlink ref="C11" r:id="rId19" xr:uid="{6E644411-68F1-40C5-BC96-BD5711748534}"/>
    <hyperlink ref="C30" r:id="rId20" xr:uid="{4270AA7B-EAB7-409D-A008-BBB94BF847DE}"/>
    <hyperlink ref="C31" r:id="rId21" xr:uid="{985E7B81-6E5D-4404-8594-6B1BE0835608}"/>
    <hyperlink ref="C32" r:id="rId22" xr:uid="{E4D9EAFF-3266-4188-965F-3B05E213498D}"/>
    <hyperlink ref="C33" r:id="rId23" xr:uid="{EB574BB5-D15A-437E-BD9D-B6D1F8855DB6}"/>
    <hyperlink ref="C34" r:id="rId24" xr:uid="{2145C360-F053-485E-859E-15047F69F07E}"/>
    <hyperlink ref="C35" r:id="rId25" xr:uid="{5B2F4D28-A5A9-403F-9596-3D75175B1756}"/>
    <hyperlink ref="C12" r:id="rId26" xr:uid="{B642F7B5-1C4E-4B8A-AB55-FAFC0A7BB818}"/>
    <hyperlink ref="C36" r:id="rId27" xr:uid="{8C3A8003-E749-446B-9E4C-1E49AB98330A}"/>
    <hyperlink ref="C13" r:id="rId28" xr:uid="{A0C988AF-9A6C-4C49-89A8-DB8C591C52EA}"/>
    <hyperlink ref="C37" r:id="rId29" xr:uid="{90CFC487-0753-438E-96E3-922E5B342B59}"/>
    <hyperlink ref="C38" r:id="rId30" xr:uid="{7406100B-71BE-42C6-89CD-6BB6389F0DBD}"/>
    <hyperlink ref="C39" r:id="rId31" display="2021 Meter Stations and Laterals Abandonment Program" xr:uid="{C5D067CB-0BC7-4E66-A016-0EF8A61484F1}"/>
    <hyperlink ref="C40" r:id="rId32" xr:uid="{CE2DF4FD-18AC-41D5-846F-AB9530FA3413}"/>
    <hyperlink ref="C41" r:id="rId33" xr:uid="{CD395273-B8EB-4C12-B1F9-8009C9866D53}"/>
    <hyperlink ref="C14" r:id="rId34" xr:uid="{CC27A9E4-B697-4F3B-BB9F-E87B10AC1B7F}"/>
    <hyperlink ref="C42" r:id="rId35" xr:uid="{0B0F0EEA-1781-4D26-83A7-8091A2BF6420}"/>
    <hyperlink ref="C43" r:id="rId36" xr:uid="{F1808A7A-2B55-4F4C-BE4C-DD63E7038103}"/>
    <hyperlink ref="C44" r:id="rId37" xr:uid="{A00CEDB0-6425-4F43-B057-345A7EEB894C}"/>
    <hyperlink ref="C45" r:id="rId38" xr:uid="{8A18649A-ABD7-45F5-AC8C-94672B045FAB}"/>
    <hyperlink ref="C46" r:id="rId39" xr:uid="{253ED830-30C5-4D33-9882-18AA3FC92293}"/>
    <hyperlink ref="C47" r:id="rId40" xr:uid="{94F4CC19-7829-4855-ABD5-7A81315B8797}"/>
    <hyperlink ref="C48" r:id="rId41" xr:uid="{396F4103-995A-47C2-96BF-79920367D68D}"/>
    <hyperlink ref="C49" r:id="rId42" xr:uid="{F80EAF07-A611-41FA-9DC1-D585C88B086A}"/>
    <hyperlink ref="C50" r:id="rId43" xr:uid="{06B18ACC-1E10-48F3-BFE3-63E61AA3D97B}"/>
    <hyperlink ref="C15" r:id="rId44" xr:uid="{1D528F0E-1AD1-43B8-BCD4-E4D228D2E27B}"/>
    <hyperlink ref="C51" r:id="rId45" xr:uid="{847CD8CF-D927-4092-A896-10F9D3057472}"/>
    <hyperlink ref="C52" r:id="rId46" xr:uid="{C214DB02-20F9-4FB0-B1DC-459D0DC7F788}"/>
    <hyperlink ref="C16" r:id="rId47" xr:uid="{E37908C1-F03A-42B8-A672-CA6445B2D86D}"/>
  </hyperlinks>
  <pageMargins left="0.7" right="0.7" top="0.75" bottom="0.75" header="0.3" footer="0.3"/>
  <pageSetup scale="76" orientation="portrait" horizontalDpi="90" verticalDpi="90" r:id="rId48"/>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5" t="s">
        <v>4</v>
      </c>
      <c r="C2" s="5" t="s">
        <v>92</v>
      </c>
    </row>
    <row r="3" spans="2:3" ht="16.5" thickBot="1" x14ac:dyDescent="0.3">
      <c r="B3" s="6" t="s">
        <v>48</v>
      </c>
      <c r="C3" s="7" t="e">
        <f>COUNTIF('Facilities Update'!#REF!, "Abandonment")</f>
        <v>#REF!</v>
      </c>
    </row>
    <row r="4" spans="2:3" ht="16.5" thickBot="1" x14ac:dyDescent="0.3">
      <c r="B4" s="4" t="s">
        <v>41</v>
      </c>
      <c r="C4" s="7" t="e">
        <f>COUNTIF('Facilities Update'!#REF!, "Clearwater West Expansion")</f>
        <v>#REF!</v>
      </c>
    </row>
    <row r="5" spans="2:3" ht="16.5" thickBot="1" x14ac:dyDescent="0.3">
      <c r="B5" s="4" t="s">
        <v>81</v>
      </c>
      <c r="C5" s="7" t="e">
        <f>COUNTIF('Facilities Update'!#REF!, "Cogen Delivery Station")</f>
        <v>#REF!</v>
      </c>
    </row>
    <row r="6" spans="2:3" ht="16.5" thickBot="1" x14ac:dyDescent="0.3">
      <c r="B6" s="4" t="s">
        <v>46</v>
      </c>
      <c r="C6" s="7" t="e">
        <f>COUNTIF('Facilities Update'!#REF!, "Compressor Station")</f>
        <v>#REF!</v>
      </c>
    </row>
    <row r="7" spans="2:3" ht="16.5" thickBot="1" x14ac:dyDescent="0.3">
      <c r="B7" s="4" t="s">
        <v>43</v>
      </c>
      <c r="C7" s="7" t="e">
        <f>COUNTIF('Facilities Update'!#REF!, "Compressor Station Coolers")</f>
        <v>#REF!</v>
      </c>
    </row>
    <row r="8" spans="2:3" ht="16.5" thickBot="1" x14ac:dyDescent="0.3">
      <c r="B8" s="4" t="s">
        <v>72</v>
      </c>
      <c r="C8" s="7" t="e">
        <f>COUNTIF('Facilities Update'!#REF!, "Compressor Station Decomissioning")</f>
        <v>#REF!</v>
      </c>
    </row>
    <row r="9" spans="2:3" ht="16.5" thickBot="1" x14ac:dyDescent="0.3">
      <c r="B9" s="4" t="s">
        <v>44</v>
      </c>
      <c r="C9" s="7" t="e">
        <f>COUNTIF('Facilities Update'!#REF!, "Compressor Station Modifications")</f>
        <v>#REF!</v>
      </c>
    </row>
    <row r="10" spans="2:3" ht="16.5" thickBot="1" x14ac:dyDescent="0.3">
      <c r="B10" s="4" t="s">
        <v>36</v>
      </c>
      <c r="C10" s="7" t="e">
        <f>COUNTIF('Facilities Update'!#REF!, "Compressor Station Unit Addition")</f>
        <v>#REF!</v>
      </c>
    </row>
    <row r="11" spans="2:3" ht="16.5" thickBot="1" x14ac:dyDescent="0.3">
      <c r="B11" s="4" t="s">
        <v>80</v>
      </c>
      <c r="C11" s="7" t="e">
        <f>COUNTIF('Facilities Update'!#REF!, "Compressor Station Unit Addition &amp; Coolers")</f>
        <v>#REF!</v>
      </c>
    </row>
    <row r="12" spans="2:3" ht="16.5" thickBot="1" x14ac:dyDescent="0.3">
      <c r="B12" s="4" t="s">
        <v>85</v>
      </c>
      <c r="C12" s="7" t="e">
        <f>COUNTIF('Facilities Update'!#REF!, "Connection Piping")</f>
        <v>#REF!</v>
      </c>
    </row>
    <row r="13" spans="2:3" ht="16.5" thickBot="1" x14ac:dyDescent="0.3">
      <c r="B13" s="4" t="s">
        <v>16</v>
      </c>
      <c r="C13" s="7" t="e">
        <f>COUNTIF('Facilities Update'!#REF!, "Control Valve Addition")</f>
        <v>#REF!</v>
      </c>
    </row>
    <row r="14" spans="2:3" ht="16.5" thickBot="1" x14ac:dyDescent="0.3">
      <c r="B14" s="4" t="s">
        <v>86</v>
      </c>
      <c r="C14" s="7" t="e">
        <f>COUNTIF('Facilities Update'!#REF!, "Crossover")</f>
        <v>#REF!</v>
      </c>
    </row>
    <row r="15" spans="2:3" ht="16.5" thickBot="1" x14ac:dyDescent="0.3">
      <c r="B15" s="4" t="s">
        <v>83</v>
      </c>
      <c r="C15" s="7" t="e">
        <f>COUNTIF('Facilities Update'!#REF!, "Delivery Meter Station")</f>
        <v>#REF!</v>
      </c>
    </row>
    <row r="16" spans="2:3" ht="16.5" thickBot="1" x14ac:dyDescent="0.3">
      <c r="B16" s="4" t="s">
        <v>45</v>
      </c>
      <c r="C16" s="7" t="e">
        <f>COUNTIF('Facilities Update'!#REF!, "Edson Mainline Expansion ")</f>
        <v>#REF!</v>
      </c>
    </row>
    <row r="17" spans="2:3" ht="16.5" thickBot="1" x14ac:dyDescent="0.3">
      <c r="B17" s="4" t="s">
        <v>95</v>
      </c>
      <c r="C17" s="7" t="e">
        <f>COUNTIF('Facilities Update'!#REF!, "Expansion &amp; Lateral Loop")</f>
        <v>#REF!</v>
      </c>
    </row>
    <row r="18" spans="2:3" ht="16.5" thickBot="1" x14ac:dyDescent="0.3">
      <c r="B18" s="4" t="s">
        <v>47</v>
      </c>
      <c r="C18" s="7" t="e">
        <f>COUNTIF('Facilities Update'!#REF!, "Extraction Connections")</f>
        <v>#REF!</v>
      </c>
    </row>
    <row r="19" spans="2:3" ht="16.5" thickBot="1" x14ac:dyDescent="0.3">
      <c r="B19" s="4" t="s">
        <v>60</v>
      </c>
      <c r="C19" s="7" t="e">
        <f>COUNTIF('Facilities Update'!#REF!, "Forestburg")</f>
        <v>#REF!</v>
      </c>
    </row>
    <row r="20" spans="2:3" ht="16.5" thickBot="1" x14ac:dyDescent="0.3">
      <c r="B20" s="4" t="s">
        <v>49</v>
      </c>
      <c r="C20" s="7" t="e">
        <f>COUNTIF('Facilities Update'!#REF!, "Grande Prairie Mainline Loop")</f>
        <v>#REF!</v>
      </c>
    </row>
    <row r="21" spans="2:3" ht="16.5" thickBot="1" x14ac:dyDescent="0.3">
      <c r="B21" s="4" t="s">
        <v>50</v>
      </c>
      <c r="C21" s="7" t="e">
        <f>COUNTIF('Facilities Update'!#REF!, "Groundbirch Mainline Loop")</f>
        <v>#REF!</v>
      </c>
    </row>
    <row r="22" spans="2:3" ht="16.5" thickBot="1" x14ac:dyDescent="0.3">
      <c r="B22" s="4" t="s">
        <v>42</v>
      </c>
      <c r="C22" s="7" t="e">
        <f>COUNTIF('Facilities Update'!#REF!, "Lateral Expansion")</f>
        <v>#REF!</v>
      </c>
    </row>
    <row r="23" spans="2:3" ht="16.5" thickBot="1" x14ac:dyDescent="0.3">
      <c r="B23" s="4" t="s">
        <v>69</v>
      </c>
      <c r="C23" s="7" t="e">
        <f>COUNTIF('Facilities Update'!#REF!, "Lateral Loop")</f>
        <v>#REF!</v>
      </c>
    </row>
    <row r="24" spans="2:3" ht="16.5" thickBot="1" x14ac:dyDescent="0.3">
      <c r="B24" s="4" t="s">
        <v>93</v>
      </c>
      <c r="C24" s="7" t="e">
        <f>COUNTIF('Facilities Update'!#REF!, "Meter Station &amp; Lateral Abandonment")</f>
        <v>#REF!</v>
      </c>
    </row>
    <row r="25" spans="2:3" ht="16.5" thickBot="1" x14ac:dyDescent="0.3">
      <c r="B25" s="4" t="s">
        <v>8</v>
      </c>
      <c r="C25" s="7" t="e">
        <f>COUNTIF('Facilities Update'!#REF!, "NGTL System Expansion")</f>
        <v>#REF!</v>
      </c>
    </row>
    <row r="26" spans="2:3" ht="16.5" thickBot="1" x14ac:dyDescent="0.3">
      <c r="B26" s="4" t="s">
        <v>73</v>
      </c>
      <c r="C26" s="7" t="e">
        <f>COUNTIF('Facilities Update'!#REF!, "North Central Corridor Loop")</f>
        <v>#REF!</v>
      </c>
    </row>
    <row r="27" spans="2:3" ht="16.5" thickBot="1" x14ac:dyDescent="0.3">
      <c r="B27" s="4" t="s">
        <v>74</v>
      </c>
      <c r="C27" s="7" t="e">
        <f>COUNTIF('Facilities Update'!#REF!, "North Corridor Expansion")</f>
        <v>#REF!</v>
      </c>
    </row>
    <row r="28" spans="2:3" ht="16.5" thickBot="1" x14ac:dyDescent="0.3">
      <c r="B28" s="4" t="s">
        <v>75</v>
      </c>
      <c r="C28" s="7" t="e">
        <f>COUNTIF('Facilities Update'!#REF!, "North Montney Project")</f>
        <v>#REF!</v>
      </c>
    </row>
    <row r="29" spans="2:3" ht="16.5" thickBot="1" x14ac:dyDescent="0.3">
      <c r="B29" s="4" t="s">
        <v>76</v>
      </c>
      <c r="C29" s="7" t="e">
        <f>COUNTIF('Facilities Update'!#REF!, "North Path Delivery")</f>
        <v>#REF!</v>
      </c>
    </row>
    <row r="30" spans="2:3" ht="16.5" thickBot="1" x14ac:dyDescent="0.3">
      <c r="B30" s="4" t="s">
        <v>77</v>
      </c>
      <c r="C30" s="7" t="e">
        <f>COUNTIF('Facilities Update'!#REF!, "Northwest Mainline Loop")</f>
        <v>#REF!</v>
      </c>
    </row>
    <row r="31" spans="2:3" ht="16.5" thickBot="1" x14ac:dyDescent="0.3">
      <c r="B31" s="4" t="s">
        <v>78</v>
      </c>
      <c r="C31" s="7" t="e">
        <f>COUNTIF('Facilities Update'!#REF!, "Peace River Mainline Abandonment")</f>
        <v>#REF!</v>
      </c>
    </row>
    <row r="32" spans="2:3" ht="16.5" thickBot="1" x14ac:dyDescent="0.3">
      <c r="B32" s="4" t="s">
        <v>79</v>
      </c>
      <c r="C32" s="7" t="e">
        <f>COUNTIF('Facilities Update'!#REF!, "Pembina-Keephills Transmission Project")</f>
        <v>#REF!</v>
      </c>
    </row>
    <row r="33" spans="2:3" ht="16.5" thickBot="1" x14ac:dyDescent="0.3">
      <c r="B33" s="4" t="s">
        <v>94</v>
      </c>
      <c r="C33" s="7" t="e">
        <f>COUNTIF('Facilities Update'!#REF!, "Pipeline &amp; Associated Decommissioning")</f>
        <v>#REF!</v>
      </c>
    </row>
    <row r="34" spans="2:3" ht="16.5" thickBot="1" x14ac:dyDescent="0.3">
      <c r="B34" s="4" t="s">
        <v>84</v>
      </c>
      <c r="C34" s="7" t="e">
        <f>COUNTIF('Facilities Update'!#REF!, "Pipeline Acquisition")</f>
        <v>#REF!</v>
      </c>
    </row>
    <row r="35" spans="2:3" ht="16.5" thickBot="1" x14ac:dyDescent="0.3">
      <c r="B35" s="4" t="s">
        <v>33</v>
      </c>
      <c r="C35" s="7" t="e">
        <f>COUNTIF('Facilities Update'!#REF!, "Pipeline Asset Purchase")</f>
        <v>#REF!</v>
      </c>
    </row>
    <row r="36" spans="2:3" ht="16.5" thickBot="1" x14ac:dyDescent="0.3">
      <c r="B36" s="4" t="s">
        <v>5</v>
      </c>
      <c r="C36" s="7" t="e">
        <f>COUNTIF('Facilities Update'!#REF!, "Pipeline Decommissioning")</f>
        <v>#REF!</v>
      </c>
    </row>
    <row r="37" spans="2:3" ht="16.5" thickBot="1" x14ac:dyDescent="0.3">
      <c r="B37" s="4" t="s">
        <v>88</v>
      </c>
      <c r="C37" s="7" t="e">
        <f>COUNTIF('Facilities Update'!#REF!, "Pipeline Replacement")</f>
        <v>#REF!</v>
      </c>
    </row>
    <row r="38" spans="2:3" ht="16.5" thickBot="1" x14ac:dyDescent="0.3">
      <c r="B38" s="4" t="s">
        <v>71</v>
      </c>
      <c r="C38" s="7" t="e">
        <f>COUNTIF('Facilities Update'!#REF!, "Pipeline Upgrade")</f>
        <v>#REF!</v>
      </c>
    </row>
    <row r="39" spans="2:3" ht="16.5" thickBot="1" x14ac:dyDescent="0.3">
      <c r="B39" s="4" t="s">
        <v>35</v>
      </c>
      <c r="C39" s="7" t="e">
        <f>COUNTIF('Facilities Update'!#REF!, "Receipt Meter Station")</f>
        <v>#REF!</v>
      </c>
    </row>
    <row r="40" spans="2:3" ht="16.5" thickBot="1" x14ac:dyDescent="0.3">
      <c r="B40" s="4" t="s">
        <v>37</v>
      </c>
      <c r="C40" s="7" t="e">
        <f>COUNTIF('Facilities Update'!#REF!, "Receipt Meter Station Expansion")</f>
        <v>#REF!</v>
      </c>
    </row>
    <row r="41" spans="2:3" ht="16.5" thickBot="1" x14ac:dyDescent="0.3">
      <c r="B41" s="4" t="s">
        <v>82</v>
      </c>
      <c r="C41" s="7" t="e">
        <f>COUNTIF('Facilities Update'!#REF!, "Saddle West Expansion")</f>
        <v>#REF!</v>
      </c>
    </row>
    <row r="42" spans="2:3" ht="16.5" thickBot="1" x14ac:dyDescent="0.3">
      <c r="B42" s="4" t="s">
        <v>70</v>
      </c>
      <c r="C42" s="7" t="e">
        <f>COUNTIF('Facilities Update'!#REF!, "Sales Meter Station")</f>
        <v>#REF!</v>
      </c>
    </row>
    <row r="43" spans="2:3" ht="16.5" thickBot="1" x14ac:dyDescent="0.3">
      <c r="B43" s="4" t="s">
        <v>38</v>
      </c>
      <c r="C43" s="7" t="e">
        <f>COUNTIF('Facilities Update'!#REF!, "Sales Meter Station Expansion")</f>
        <v>#REF!</v>
      </c>
    </row>
    <row r="44" spans="2:3" ht="16.5" thickBot="1" x14ac:dyDescent="0.3">
      <c r="B44" s="4" t="s">
        <v>34</v>
      </c>
      <c r="C44" s="7" t="e">
        <f>COUNTIF('Facilities Update'!#REF!, "Sales Meter Station Replacement")</f>
        <v>#REF!</v>
      </c>
    </row>
    <row r="45" spans="2:3" ht="16.5" thickBot="1" x14ac:dyDescent="0.3">
      <c r="B45" s="4" t="s">
        <v>87</v>
      </c>
      <c r="C45" s="7" t="e">
        <f>COUNTIF('Facilities Update'!#REF!, "Transmission Loop")</f>
        <v>#REF!</v>
      </c>
    </row>
    <row r="46" spans="2:3" ht="16.5" thickBot="1" x14ac:dyDescent="0.3">
      <c r="B46" s="4" t="s">
        <v>89</v>
      </c>
      <c r="C46" s="7" t="e">
        <f>COUNTIF('Facilities Update'!#REF!, "West Path Delivery 2022")</f>
        <v>#REF!</v>
      </c>
    </row>
    <row r="47" spans="2:3" ht="16.5" thickBot="1" x14ac:dyDescent="0.3">
      <c r="B47" s="4" t="s">
        <v>90</v>
      </c>
      <c r="C47" s="7" t="e">
        <f>COUNTIF('Facilities Update'!#REF!, "West Path Delivery 2023")</f>
        <v>#REF!</v>
      </c>
    </row>
    <row r="48" spans="2:3" ht="15.75" x14ac:dyDescent="0.25">
      <c r="B48" s="4" t="s">
        <v>91</v>
      </c>
      <c r="C48" s="7" t="e">
        <f>COUNTIF('Facilities Update'!#REF!, "West Path Delivery Project")</f>
        <v>#REF!</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0</v>
      </c>
      <c r="C3" s="1" t="s">
        <v>96</v>
      </c>
    </row>
    <row r="4" spans="2:3" ht="30" x14ac:dyDescent="0.25">
      <c r="B4" s="9" t="str">
        <f>'Facilities Update'!$C25</f>
        <v>Groundbirch Mainline Loop (Sunrise Section)</v>
      </c>
      <c r="C4" s="11" t="str">
        <f>IF(ISNUMBER('Facilities Update'!I25),'Facilities Update'!I25,"")</f>
        <v/>
      </c>
    </row>
    <row r="5" spans="2:3" x14ac:dyDescent="0.25">
      <c r="B5" s="10" t="e">
        <f>'Facilities Update'!#REF!</f>
        <v>#REF!</v>
      </c>
      <c r="C5" s="3" t="str">
        <f>IF(ISNUMBER('Facilities Update'!#REF!),'Facilities Update'!#REF!,"")</f>
        <v/>
      </c>
    </row>
    <row r="6" spans="2:3" x14ac:dyDescent="0.25">
      <c r="B6" s="10" t="e">
        <f>'Facilities Update'!#REF!</f>
        <v>#REF!</v>
      </c>
      <c r="C6" s="3" t="str">
        <f>IF(ISNUMBER('Facilities Update'!#REF!),'Facilities Update'!#REF!,"")</f>
        <v/>
      </c>
    </row>
    <row r="7" spans="2:3" x14ac:dyDescent="0.25">
      <c r="B7" s="10" t="e">
        <f>'Facilities Update'!#REF!</f>
        <v>#REF!</v>
      </c>
      <c r="C7" s="3" t="str">
        <f>IF(ISNUMBER('Facilities Update'!#REF!),'Facilities Update'!#REF!,"")</f>
        <v/>
      </c>
    </row>
    <row r="8" spans="2:3" x14ac:dyDescent="0.25">
      <c r="B8" s="10" t="e">
        <f>'Facilities Update'!#REF!</f>
        <v>#REF!</v>
      </c>
      <c r="C8" s="3" t="str">
        <f>IF(ISNUMBER('Facilities Update'!#REF!),'Facilities Update'!#REF!,"")</f>
        <v/>
      </c>
    </row>
    <row r="9" spans="2:3" x14ac:dyDescent="0.25">
      <c r="B9" s="10" t="e">
        <f>'Facilities Update'!#REF!</f>
        <v>#REF!</v>
      </c>
      <c r="C9" s="3" t="str">
        <f>IF(ISNUMBER('Facilities Update'!#REF!),'Facilities Update'!#REF!,"")</f>
        <v/>
      </c>
    </row>
    <row r="10" spans="2:3" x14ac:dyDescent="0.25">
      <c r="B10" s="10" t="e">
        <f>'Facilities Update'!#REF!</f>
        <v>#REF!</v>
      </c>
      <c r="C10" s="3" t="e">
        <f>'Facilities Update'!#REF!</f>
        <v>#REF!</v>
      </c>
    </row>
    <row r="11" spans="2:3" ht="90" x14ac:dyDescent="0.25">
      <c r="B11" s="10" t="str">
        <f>'Facilities Update'!$C24</f>
        <v>Groundbirch Mainline (Saturn Section) &amp; Saddle Hills Unit Addition:
Saddle Hills Compressor Station Unit Addition</v>
      </c>
      <c r="C11" s="3" t="str">
        <f>IF(ISNUMBER('Facilities Update'!I24),'Facilities Update'!I24,"")</f>
        <v/>
      </c>
    </row>
    <row r="12" spans="2:3" x14ac:dyDescent="0.25">
      <c r="B12" s="10" t="e">
        <f>'Facilities Update'!#REF!</f>
        <v>#REF!</v>
      </c>
      <c r="C12" s="3" t="str">
        <f>IF(ISNUMBER('Facilities Update'!#REF!),'Facilities Update'!#REF!,"")</f>
        <v/>
      </c>
    </row>
    <row r="13" spans="2:3" x14ac:dyDescent="0.25">
      <c r="B13" s="10" t="e">
        <f>'Facilities Update'!#REF!</f>
        <v>#REF!</v>
      </c>
      <c r="C13" s="3" t="str">
        <f>IF(ISNUMBER('Facilities Update'!#REF!),'Facilities Update'!#REF!,"")</f>
        <v/>
      </c>
    </row>
    <row r="14" spans="2:3" x14ac:dyDescent="0.25">
      <c r="B14" s="10" t="e">
        <f>'Facilities Update'!#REF!</f>
        <v>#REF!</v>
      </c>
      <c r="C14" s="3"/>
    </row>
    <row r="15" spans="2:3" x14ac:dyDescent="0.25">
      <c r="B15" s="10" t="e">
        <f>'Facilities Update'!#REF!</f>
        <v>#REF!</v>
      </c>
      <c r="C15" s="3" t="str">
        <f>IF(ISNUMBER('Facilities Update'!#REF!),'Facilities Update'!#REF!,"")</f>
        <v/>
      </c>
    </row>
    <row r="16" spans="2:3" x14ac:dyDescent="0.25">
      <c r="B16" s="10" t="e">
        <f>'Facilities Update'!#REF!</f>
        <v>#REF!</v>
      </c>
      <c r="C16" s="3" t="str">
        <f>IF(ISNUMBER('Facilities Update'!#REF!),'Facilities Update'!#REF!,"")</f>
        <v/>
      </c>
    </row>
    <row r="17" spans="2:3" x14ac:dyDescent="0.25">
      <c r="B17" s="10" t="e">
        <f>'Facilities Update'!#REF!</f>
        <v>#REF!</v>
      </c>
      <c r="C17" s="3" t="str">
        <f>IF(ISNUMBER('Facilities Update'!#REF!),'Facilities Update'!#REF!,"")</f>
        <v/>
      </c>
    </row>
    <row r="18" spans="2:3" x14ac:dyDescent="0.25">
      <c r="B18" s="10" t="e">
        <f>'Facilities Update'!#REF!</f>
        <v>#REF!</v>
      </c>
      <c r="C18" s="3" t="str">
        <f>IF(ISNUMBER('Facilities Update'!#REF!),'Facilities Update'!#REF!,"")</f>
        <v/>
      </c>
    </row>
    <row r="19" spans="2:3" x14ac:dyDescent="0.25">
      <c r="B19" s="10" t="e">
        <f>'Facilities Update'!#REF!</f>
        <v>#REF!</v>
      </c>
      <c r="C19" s="3" t="str">
        <f>IF(ISNUMBER('Facilities Update'!#REF!),'Facilities Update'!#REF!,"")</f>
        <v/>
      </c>
    </row>
    <row r="20" spans="2:3" x14ac:dyDescent="0.25">
      <c r="B20" s="10" t="e">
        <f>'Facilities Update'!#REF!</f>
        <v>#REF!</v>
      </c>
      <c r="C20" s="3" t="str">
        <f>IF(ISNUMBER('Facilities Update'!#REF!),'Facilities Update'!#REF!,"")</f>
        <v/>
      </c>
    </row>
    <row r="21" spans="2:3" x14ac:dyDescent="0.25">
      <c r="B21" s="10" t="e">
        <f>'Facilities Update'!#REF!</f>
        <v>#REF!</v>
      </c>
      <c r="C21" s="3" t="str">
        <f>IF(ISNUMBER('Facilities Update'!#REF!),'Facilities Update'!#REF!,"")</f>
        <v/>
      </c>
    </row>
    <row r="22" spans="2:3" x14ac:dyDescent="0.25">
      <c r="B22" s="10" t="e">
        <f>'Facilities Update'!#REF!</f>
        <v>#REF!</v>
      </c>
      <c r="C22" s="3" t="str">
        <f>IF(ISNUMBER('Facilities Update'!#REF!),'Facilities Update'!#REF!,"")</f>
        <v/>
      </c>
    </row>
    <row r="23" spans="2:3" x14ac:dyDescent="0.25">
      <c r="B23" s="10" t="e">
        <f>'Facilities Update'!#REF!</f>
        <v>#REF!</v>
      </c>
      <c r="C23" s="3" t="str">
        <f>IF(ISNUMBER('Facilities Update'!#REF!),'Facilities Update'!#REF!,"")</f>
        <v/>
      </c>
    </row>
    <row r="24" spans="2:3" x14ac:dyDescent="0.25">
      <c r="B24" s="10" t="e">
        <f>'Facilities Update'!#REF!</f>
        <v>#REF!</v>
      </c>
      <c r="C24" s="3" t="str">
        <f>IF(ISNUMBER('Facilities Update'!#REF!),'Facilities Update'!#REF!,"")</f>
        <v/>
      </c>
    </row>
    <row r="25" spans="2:3" ht="30" x14ac:dyDescent="0.25">
      <c r="B25" s="10" t="str">
        <f>'Facilities Update'!$C12</f>
        <v>Emerson Creek Compressor Station</v>
      </c>
      <c r="C25" s="3" t="str">
        <f>IF(ISNUMBER('Facilities Update'!I12),'Facilities Update'!I12,"")</f>
        <v/>
      </c>
    </row>
    <row r="26" spans="2:3" x14ac:dyDescent="0.25">
      <c r="B26" s="10" t="e">
        <f>'Facilities Update'!#REF!</f>
        <v>#REF!</v>
      </c>
      <c r="C26" s="3" t="str">
        <f>IF(ISNUMBER('Facilities Update'!#REF!),'Facilities Update'!#REF!,"")</f>
        <v/>
      </c>
    </row>
    <row r="27" spans="2:3" x14ac:dyDescent="0.25">
      <c r="B27" s="10" t="e">
        <f>'Facilities Update'!#REF!</f>
        <v>#REF!</v>
      </c>
      <c r="C27" s="3" t="str">
        <f>IF(ISNUMBER('Facilities Update'!#REF!),'Facilities Update'!#REF!,"")</f>
        <v/>
      </c>
    </row>
    <row r="28" spans="2:3" ht="60" x14ac:dyDescent="0.25">
      <c r="B28" s="10" t="str">
        <f>'Facilities Update'!$C46</f>
        <v>West Path Delivery 2023 
WAML Loop No. 2 (Longview)</v>
      </c>
      <c r="C28" s="3" t="str">
        <f>'Facilities Update'!I46</f>
        <v>65 - ROM
75 - Class 5
108 - EAC</v>
      </c>
    </row>
    <row r="29" spans="2:3" x14ac:dyDescent="0.25">
      <c r="B29" s="10" t="e">
        <f>'Facilities Update'!#REF!</f>
        <v>#REF!</v>
      </c>
      <c r="C29" s="3" t="e">
        <f>'Facilities Update'!#REF!</f>
        <v>#REF!</v>
      </c>
    </row>
    <row r="30" spans="2:3" x14ac:dyDescent="0.25">
      <c r="B30" s="10" t="e">
        <f>'Facilities Update'!#REF!</f>
        <v>#REF!</v>
      </c>
      <c r="C30" s="3" t="str">
        <f>IF(ISNUMBER('Facilities Update'!#REF!),'Facilities Update'!#REF!,"")</f>
        <v/>
      </c>
    </row>
    <row r="31" spans="2:3" x14ac:dyDescent="0.25">
      <c r="B31" s="10" t="e">
        <f>'Facilities Update'!#REF!</f>
        <v>#REF!</v>
      </c>
      <c r="C31" s="3" t="str">
        <f>IF(ISNUMBER('Facilities Update'!#REF!),'Facilities Update'!#REF!,"")</f>
        <v/>
      </c>
    </row>
    <row r="32" spans="2:3" x14ac:dyDescent="0.25">
      <c r="B32" s="10" t="e">
        <f>'Facilities Update'!#REF!</f>
        <v>#REF!</v>
      </c>
      <c r="C32" s="3" t="str">
        <f>IF(ISNUMBER('Facilities Update'!#REF!),'Facilities Update'!#REF!,"")</f>
        <v/>
      </c>
    </row>
    <row r="33" spans="2:3" x14ac:dyDescent="0.25">
      <c r="B33" s="10" t="e">
        <f>'Facilities Update'!#REF!</f>
        <v>#REF!</v>
      </c>
      <c r="C33" s="3" t="str">
        <f>IF(ISNUMBER('Facilities Update'!#REF!),'Facilities Update'!#REF!,"")</f>
        <v/>
      </c>
    </row>
    <row r="34" spans="2:3" x14ac:dyDescent="0.25">
      <c r="B34" s="10" t="e">
        <f>'Facilities Update'!#REF!</f>
        <v>#REF!</v>
      </c>
      <c r="C34" s="3" t="str">
        <f>IF(ISNUMBER('Facilities Update'!#REF!),'Facilities Update'!#REF!,"")</f>
        <v/>
      </c>
    </row>
    <row r="35" spans="2:3" x14ac:dyDescent="0.25">
      <c r="B35" s="10" t="e">
        <f>'Facilities Update'!#REF!</f>
        <v>#REF!</v>
      </c>
      <c r="C35" s="3" t="str">
        <f>IF(ISNUMBER('Facilities Update'!#REF!),'Facilities Update'!#REF!,"")</f>
        <v/>
      </c>
    </row>
    <row r="36" spans="2:3" x14ac:dyDescent="0.25">
      <c r="B36" s="10" t="e">
        <f>'Facilities Update'!#REF!</f>
        <v>#REF!</v>
      </c>
      <c r="C36" s="3" t="str">
        <f>IF(ISNUMBER('Facilities Update'!#REF!),'Facilities Update'!#REF!,"")</f>
        <v/>
      </c>
    </row>
    <row r="37" spans="2:3" x14ac:dyDescent="0.25">
      <c r="B37" s="10" t="e">
        <f>'Facilities Update'!#REF!</f>
        <v>#REF!</v>
      </c>
      <c r="C37" s="3" t="str">
        <f>IF(ISNUMBER('Facilities Update'!#REF!),'Facilities Update'!#REF!,"")</f>
        <v/>
      </c>
    </row>
    <row r="38" spans="2:3" x14ac:dyDescent="0.25">
      <c r="B38" s="10" t="e">
        <f>'Facilities Update'!#REF!</f>
        <v>#REF!</v>
      </c>
      <c r="C38" s="3" t="str">
        <f>IF(ISNUMBER('Facilities Update'!#REF!),'Facilities Update'!#REF!,"")</f>
        <v/>
      </c>
    </row>
    <row r="39" spans="2:3" x14ac:dyDescent="0.25">
      <c r="B39" s="10" t="e">
        <f>'Facilities Update'!#REF!</f>
        <v>#REF!</v>
      </c>
      <c r="C39" s="3" t="str">
        <f>IF(ISNUMBER('Facilities Update'!#REF!),'Facilities Update'!#REF!,"")</f>
        <v/>
      </c>
    </row>
    <row r="40" spans="2:3" ht="90" x14ac:dyDescent="0.25">
      <c r="B40" s="10" t="str">
        <f>'Facilities Update'!$C23</f>
        <v>Groundbirch Mainline (Saturn Section) &amp; Saddle Hills Unit Addition:
Groundbirch Mainline Loop (Saturn Section)</v>
      </c>
      <c r="C40" s="3" t="str">
        <f>IF(ISNUMBER('Facilities Update'!I23),'Facilities Update'!I23,"")</f>
        <v/>
      </c>
    </row>
    <row r="41" spans="2:3" x14ac:dyDescent="0.25">
      <c r="B41" s="10" t="e">
        <f>'Facilities Update'!#REF!</f>
        <v>#REF!</v>
      </c>
      <c r="C41" s="3" t="str">
        <f>IF(ISNUMBER('Facilities Update'!#REF!),'Facilities Update'!#REF!,"")</f>
        <v/>
      </c>
    </row>
    <row r="42" spans="2:3" x14ac:dyDescent="0.25">
      <c r="B42" s="10" t="e">
        <f>'Facilities Update'!#REF!</f>
        <v>#REF!</v>
      </c>
      <c r="C42" s="3" t="str">
        <f>IF(ISNUMBER('Facilities Update'!#REF!),'Facilities Update'!#REF!,"")</f>
        <v/>
      </c>
    </row>
    <row r="43" spans="2:3" x14ac:dyDescent="0.25">
      <c r="B43" s="10" t="e">
        <f>'Facilities Update'!#REF!</f>
        <v>#REF!</v>
      </c>
      <c r="C43" s="3" t="str">
        <f>IF(ISNUMBER('Facilities Update'!#REF!),'Facilities Update'!#REF!,"")</f>
        <v/>
      </c>
    </row>
    <row r="44" spans="2:3" x14ac:dyDescent="0.25">
      <c r="B44" s="10" t="e">
        <f>'Facilities Update'!#REF!</f>
        <v>#REF!</v>
      </c>
      <c r="C44" s="3" t="str">
        <f>IF(ISNUMBER('Facilities Update'!#REF!),'Facilities Update'!#REF!,"")</f>
        <v/>
      </c>
    </row>
    <row r="45" spans="2:3" x14ac:dyDescent="0.25">
      <c r="B45" s="10" t="e">
        <f>'Facilities Update'!#REF!</f>
        <v>#REF!</v>
      </c>
      <c r="C45" s="3" t="str">
        <f>IF(ISNUMBER('Facilities Update'!#REF!),'Facilities Update'!#REF!,"")</f>
        <v/>
      </c>
    </row>
    <row r="46" spans="2:3" x14ac:dyDescent="0.25">
      <c r="B46" s="10" t="e">
        <f>'Facilities Update'!#REF!</f>
        <v>#REF!</v>
      </c>
      <c r="C46" s="3" t="e">
        <f>'Facilities Update'!#REF!</f>
        <v>#REF!</v>
      </c>
    </row>
    <row r="47" spans="2:3" x14ac:dyDescent="0.25">
      <c r="B47" s="10" t="e">
        <f>'Facilities Update'!#REF!</f>
        <v>#REF!</v>
      </c>
      <c r="C47" s="3" t="str">
        <f>IF(ISNUMBER('Facilities Update'!#REF!),'Facilities Update'!#REF!,"")</f>
        <v/>
      </c>
    </row>
    <row r="48" spans="2:3" x14ac:dyDescent="0.25">
      <c r="B48" s="10" t="e">
        <f>'Facilities Update'!#REF!</f>
        <v>#REF!</v>
      </c>
      <c r="C48" s="3" t="str">
        <f>IF(ISNUMBER('Facilities Update'!#REF!),'Facilities Update'!#REF!,"")</f>
        <v/>
      </c>
    </row>
    <row r="49" spans="2:3" x14ac:dyDescent="0.25">
      <c r="B49" s="10" t="e">
        <f>'Facilities Update'!#REF!</f>
        <v>#REF!</v>
      </c>
      <c r="C49" s="3" t="e">
        <f>'Facilities Update'!#REF!</f>
        <v>#REF!</v>
      </c>
    </row>
    <row r="50" spans="2:3" x14ac:dyDescent="0.25">
      <c r="B50" s="10" t="e">
        <f>'Facilities Update'!#REF!</f>
        <v>#REF!</v>
      </c>
      <c r="C50" s="3" t="str">
        <f>IF(ISNUMBER('Facilities Update'!#REF!),'Facilities Update'!#REF!,"")</f>
        <v/>
      </c>
    </row>
    <row r="51" spans="2:3" x14ac:dyDescent="0.25">
      <c r="B51" s="10" t="e">
        <f>'Facilities Update'!#REF!</f>
        <v>#REF!</v>
      </c>
      <c r="C51" s="3" t="str">
        <f>IF(ISNUMBER('Facilities Update'!#REF!),'Facilities Update'!#REF!,"")</f>
        <v/>
      </c>
    </row>
    <row r="52" spans="2:3" x14ac:dyDescent="0.25">
      <c r="B52" s="10" t="e">
        <f>'Facilities Update'!#REF!</f>
        <v>#REF!</v>
      </c>
      <c r="C52" s="3" t="str">
        <f>IF(ISNUMBER('Facilities Update'!#REF!),'Facilities Update'!#REF!,"")</f>
        <v/>
      </c>
    </row>
    <row r="53" spans="2:3" x14ac:dyDescent="0.25">
      <c r="B53" s="10" t="e">
        <f>'Facilities Update'!#REF!</f>
        <v>#REF!</v>
      </c>
      <c r="C53" s="3" t="str">
        <f>IF(ISNUMBER('Facilities Update'!#REF!),'Facilities Update'!#REF!,"")</f>
        <v/>
      </c>
    </row>
    <row r="54" spans="2:3" x14ac:dyDescent="0.25">
      <c r="B54" s="10" t="e">
        <f>'Facilities Update'!#REF!</f>
        <v>#REF!</v>
      </c>
      <c r="C54" s="3" t="str">
        <f>IF(ISNUMBER('Facilities Update'!#REF!),'Facilities Update'!#REF!,"")</f>
        <v/>
      </c>
    </row>
    <row r="55" spans="2:3" x14ac:dyDescent="0.25">
      <c r="B55" s="10" t="e">
        <f>'Facilities Update'!#REF!</f>
        <v>#REF!</v>
      </c>
      <c r="C55" s="3" t="str">
        <f>IF(ISNUMBER('Facilities Update'!#REF!),'Facilities Update'!#REF!,"")</f>
        <v/>
      </c>
    </row>
    <row r="56" spans="2:3" x14ac:dyDescent="0.25">
      <c r="B56" s="10" t="e">
        <f>'Facilities Update'!#REF!</f>
        <v>#REF!</v>
      </c>
      <c r="C56" s="3" t="str">
        <f>IF(ISNUMBER('Facilities Update'!#REF!),'Facilities Update'!#REF!,"")</f>
        <v/>
      </c>
    </row>
    <row r="57" spans="2:3" x14ac:dyDescent="0.25">
      <c r="B57" s="10" t="e">
        <f>'Facilities Update'!#REF!</f>
        <v>#REF!</v>
      </c>
      <c r="C57" s="3" t="str">
        <f>IF(ISNUMBER('Facilities Update'!#REF!),'Facilities Update'!#REF!,"")</f>
        <v/>
      </c>
    </row>
    <row r="58" spans="2:3" x14ac:dyDescent="0.25">
      <c r="B58" s="10" t="e">
        <f>'Facilities Update'!#REF!</f>
        <v>#REF!</v>
      </c>
      <c r="C58" s="3" t="str">
        <f>IF(ISNUMBER('Facilities Update'!#REF!),'Facilities Update'!#REF!,"")</f>
        <v/>
      </c>
    </row>
    <row r="59" spans="2:3" ht="45" x14ac:dyDescent="0.25">
      <c r="B59" s="10" t="str">
        <f>'Facilities Update'!$C3</f>
        <v>2018 Pipelines and Associated Facilities Decommissioning Program</v>
      </c>
      <c r="C59" s="3" t="str">
        <f>IF(ISNUMBER('Facilities Update'!I3),'Facilities Update'!I3,"")</f>
        <v/>
      </c>
    </row>
    <row r="60" spans="2:3" x14ac:dyDescent="0.25">
      <c r="B60" s="10" t="e">
        <f>'Facilities Update'!#REF!</f>
        <v>#REF!</v>
      </c>
      <c r="C60" s="3" t="str">
        <f>IF(ISNUMBER('Facilities Update'!#REF!),'Facilities Update'!#REF!,"")</f>
        <v/>
      </c>
    </row>
    <row r="61" spans="2:3" x14ac:dyDescent="0.25">
      <c r="B61" s="10" t="e">
        <f>'Facilities Update'!#REF!</f>
        <v>#REF!</v>
      </c>
      <c r="C61" s="3" t="str">
        <f>IF(ISNUMBER('Facilities Update'!#REF!),'Facilities Update'!#REF!,"")</f>
        <v/>
      </c>
    </row>
    <row r="62" spans="2:3" x14ac:dyDescent="0.25">
      <c r="B62" s="10" t="e">
        <f>'Facilities Update'!#REF!</f>
        <v>#REF!</v>
      </c>
      <c r="C62" s="3" t="str">
        <f>IF(ISNUMBER('Facilities Update'!#REF!),'Facilities Update'!#REF!,"")</f>
        <v/>
      </c>
    </row>
    <row r="63" spans="2:3" x14ac:dyDescent="0.25">
      <c r="B63" s="10" t="e">
        <f>'Facilities Update'!#REF!</f>
        <v>#REF!</v>
      </c>
      <c r="C63" s="3" t="str">
        <f>IF(ISNUMBER('Facilities Update'!#REF!),'Facilities Update'!#REF!,"")</f>
        <v/>
      </c>
    </row>
    <row r="64" spans="2:3" ht="75" x14ac:dyDescent="0.25">
      <c r="B64" s="10" t="str">
        <f>'Facilities Update'!$C6</f>
        <v>2021 NGTL System Expansion Project:
Grande Prairie Mainline Loop No.2 (Colt Section)</v>
      </c>
      <c r="C64" s="3" t="str">
        <f>IF(ISNUMBER('Facilities Update'!I6),'Facilities Update'!I6,"")</f>
        <v/>
      </c>
    </row>
    <row r="65" spans="2:3" ht="75" x14ac:dyDescent="0.25">
      <c r="B65" s="10" t="str">
        <f>'Facilities Update'!$C7</f>
        <v>2021 NGTL System Expansion Project:
Grande Prairie Mainline Loop No.2 (Deep Valley)</v>
      </c>
      <c r="C65" s="3" t="str">
        <f>IF(ISNUMBER('Facilities Update'!I7),'Facilities Update'!I7,"")</f>
        <v/>
      </c>
    </row>
    <row r="66" spans="2:3" x14ac:dyDescent="0.25">
      <c r="B66" s="10" t="e">
        <f>'Facilities Update'!#REF!</f>
        <v>#REF!</v>
      </c>
      <c r="C66" s="3" t="str">
        <f>IF(ISNUMBER('Facilities Update'!#REF!),'Facilities Update'!#REF!,"")</f>
        <v/>
      </c>
    </row>
    <row r="67" spans="2:3" x14ac:dyDescent="0.25">
      <c r="B67" s="10" t="e">
        <f>'Facilities Update'!#REF!</f>
        <v>#REF!</v>
      </c>
      <c r="C67" s="3" t="str">
        <f>IF(ISNUMBER('Facilities Update'!#REF!),'Facilities Update'!#REF!,"")</f>
        <v/>
      </c>
    </row>
    <row r="68" spans="2:3" x14ac:dyDescent="0.25">
      <c r="B68" s="10" t="e">
        <f>'Facilities Update'!#REF!</f>
        <v>#REF!</v>
      </c>
      <c r="C68" s="3" t="str">
        <f>IF(ISNUMBER('Facilities Update'!#REF!),'Facilities Update'!#REF!,"")</f>
        <v/>
      </c>
    </row>
    <row r="69" spans="2:3" x14ac:dyDescent="0.25">
      <c r="B69" s="10" t="e">
        <f>'Facilities Update'!#REF!</f>
        <v>#REF!</v>
      </c>
      <c r="C69" s="3" t="str">
        <f>IF(ISNUMBER('Facilities Update'!#REF!),'Facilities Update'!#REF!,"")</f>
        <v/>
      </c>
    </row>
    <row r="70" spans="2:3" x14ac:dyDescent="0.25">
      <c r="B70" s="10" t="e">
        <f>'Facilities Update'!#REF!</f>
        <v>#REF!</v>
      </c>
      <c r="C70" s="3" t="str">
        <f>IF(ISNUMBER('Facilities Update'!#REF!),'Facilities Update'!#REF!,"")</f>
        <v/>
      </c>
    </row>
    <row r="71" spans="2:3" x14ac:dyDescent="0.25">
      <c r="B71" s="10" t="e">
        <f>'Facilities Update'!#REF!</f>
        <v>#REF!</v>
      </c>
      <c r="C71" s="3" t="str">
        <f>IF(ISNUMBER('Facilities Update'!#REF!),'Facilities Update'!#REF!,"")</f>
        <v/>
      </c>
    </row>
    <row r="72" spans="2:3" ht="45" x14ac:dyDescent="0.25">
      <c r="B72" s="10" t="str">
        <f>'Facilities Update'!$C8</f>
        <v>2022 Meter Station and Laterals Abandonment Program</v>
      </c>
      <c r="C72" s="3">
        <f>IF(ISNUMBER('Facilities Update'!I8),'Facilities Update'!I8,"")</f>
        <v>23</v>
      </c>
    </row>
    <row r="73" spans="2:3" x14ac:dyDescent="0.25">
      <c r="B73" s="10" t="e">
        <f>'Facilities Update'!#REF!</f>
        <v>#REF!</v>
      </c>
      <c r="C73" s="3" t="str">
        <f>IF(ISNUMBER('Facilities Update'!#REF!),'Facilities Update'!#REF!,"")</f>
        <v/>
      </c>
    </row>
    <row r="74" spans="2:3" x14ac:dyDescent="0.25">
      <c r="B74" s="10" t="e">
        <f>'Facilities Update'!#REF!</f>
        <v>#REF!</v>
      </c>
      <c r="C74" s="3" t="str">
        <f>IF(ISNUMBER('Facilities Update'!#REF!),'Facilities Update'!#REF!,"")</f>
        <v/>
      </c>
    </row>
    <row r="75" spans="2:3" x14ac:dyDescent="0.25">
      <c r="B75" s="10" t="e">
        <f>'Facilities Update'!#REF!</f>
        <v>#REF!</v>
      </c>
      <c r="C75" s="3" t="str">
        <f>IF(ISNUMBER('Facilities Update'!#REF!),'Facilities Update'!#REF!,"")</f>
        <v/>
      </c>
    </row>
    <row r="76" spans="2:3" x14ac:dyDescent="0.25">
      <c r="B76" s="10" t="e">
        <f>'Facilities Update'!#REF!</f>
        <v>#REF!</v>
      </c>
      <c r="C76" s="3" t="str">
        <f>IF(ISNUMBER('Facilities Update'!#REF!),'Facilities Update'!#REF!,"")</f>
        <v/>
      </c>
    </row>
    <row r="77" spans="2:3" x14ac:dyDescent="0.25">
      <c r="B77" s="10" t="e">
        <f>'Facilities Update'!#REF!</f>
        <v>#REF!</v>
      </c>
      <c r="C77" s="3" t="str">
        <f>IF(ISNUMBER('Facilities Update'!#REF!),'Facilities Update'!#REF!,"")</f>
        <v/>
      </c>
    </row>
    <row r="78" spans="2:3" x14ac:dyDescent="0.25">
      <c r="B78" s="10" t="e">
        <f>'Facilities Update'!#REF!</f>
        <v>#REF!</v>
      </c>
      <c r="C78" s="3" t="str">
        <f>IF(ISNUMBER('Facilities Update'!#REF!),'Facilities Update'!#REF!,"")</f>
        <v/>
      </c>
    </row>
    <row r="79" spans="2:3" x14ac:dyDescent="0.25">
      <c r="B79" s="10" t="e">
        <f>'Facilities Update'!#REF!</f>
        <v>#REF!</v>
      </c>
      <c r="C79" s="3" t="str">
        <f>IF(ISNUMBER('Facilities Update'!#REF!),'Facilities Update'!#REF!,"")</f>
        <v/>
      </c>
    </row>
    <row r="80" spans="2:3" x14ac:dyDescent="0.25">
      <c r="B80" s="10" t="e">
        <f>'Facilities Update'!#REF!</f>
        <v>#REF!</v>
      </c>
      <c r="C80" s="3" t="str">
        <f>IF(ISNUMBER('Facilities Update'!#REF!),'Facilities Update'!#REF!,"")</f>
        <v/>
      </c>
    </row>
    <row r="81" spans="2:3" x14ac:dyDescent="0.25">
      <c r="B81" s="10" t="e">
        <f>'Facilities Update'!#REF!</f>
        <v>#REF!</v>
      </c>
      <c r="C81" s="3" t="str">
        <f>IF(ISNUMBER('Facilities Update'!#REF!),'Facilities Update'!#REF!,"")</f>
        <v/>
      </c>
    </row>
    <row r="82" spans="2:3" x14ac:dyDescent="0.25">
      <c r="B82" s="10" t="e">
        <f>'Facilities Update'!#REF!</f>
        <v>#REF!</v>
      </c>
      <c r="C82" s="3" t="str">
        <f>IF(ISNUMBER('Facilities Update'!#REF!),'Facilities Update'!#REF!,"")</f>
        <v/>
      </c>
    </row>
    <row r="83" spans="2:3" x14ac:dyDescent="0.25">
      <c r="B83" s="10" t="e">
        <f>'Facilities Update'!#REF!</f>
        <v>#REF!</v>
      </c>
      <c r="C83" s="3" t="str">
        <f>IF(ISNUMBER('Facilities Update'!#REF!),'Facilities Update'!#REF!,"")</f>
        <v/>
      </c>
    </row>
    <row r="84" spans="2:3" x14ac:dyDescent="0.25">
      <c r="B84" s="10" t="e">
        <f>'Facilities Update'!#REF!</f>
        <v>#REF!</v>
      </c>
      <c r="C84" s="3" t="str">
        <f>IF(ISNUMBER('Facilities Update'!#REF!),'Facilities Update'!#REF!,"")</f>
        <v/>
      </c>
    </row>
    <row r="85" spans="2:3" ht="30" x14ac:dyDescent="0.25">
      <c r="B85" s="10" t="str">
        <f>'Facilities Update'!$C11</f>
        <v>Codner South Receipt Meter Station</v>
      </c>
      <c r="C85" s="3">
        <f>IF(ISNUMBER('Facilities Update'!I11),'Facilities Update'!I11,"")</f>
        <v>6.4</v>
      </c>
    </row>
    <row r="86" spans="2:3" x14ac:dyDescent="0.25">
      <c r="B86" s="10" t="e">
        <f>'Facilities Update'!#REF!</f>
        <v>#REF!</v>
      </c>
      <c r="C86" s="3" t="str">
        <f>IF(ISNUMBER('Facilities Update'!#REF!),'Facilities Update'!#REF!,"")</f>
        <v/>
      </c>
    </row>
    <row r="87" spans="2:3" x14ac:dyDescent="0.25">
      <c r="B87" s="10" t="e">
        <f>'Facilities Update'!#REF!</f>
        <v>#REF!</v>
      </c>
      <c r="C87" s="3" t="str">
        <f>IF(ISNUMBER('Facilities Update'!#REF!),'Facilities Update'!#REF!,"")</f>
        <v/>
      </c>
    </row>
    <row r="88" spans="2:3" x14ac:dyDescent="0.25">
      <c r="B88" s="10" t="e">
        <f>'Facilities Update'!#REF!</f>
        <v>#REF!</v>
      </c>
      <c r="C88" s="3" t="str">
        <f>IF(ISNUMBER('Facilities Update'!#REF!),'Facilities Update'!#REF!,"")</f>
        <v/>
      </c>
    </row>
    <row r="89" spans="2:3" x14ac:dyDescent="0.25">
      <c r="B89" s="10" t="e">
        <f>'Facilities Update'!#REF!</f>
        <v>#REF!</v>
      </c>
      <c r="C89" s="3" t="str">
        <f>IF(ISNUMBER('Facilities Update'!#REF!),'Facilities Update'!#REF!,"")</f>
        <v/>
      </c>
    </row>
    <row r="90" spans="2:3" x14ac:dyDescent="0.25">
      <c r="B90" s="10" t="e">
        <f>'Facilities Update'!#REF!</f>
        <v>#REF!</v>
      </c>
      <c r="C90" s="3" t="str">
        <f>IF(ISNUMBER('Facilities Update'!#REF!),'Facilities Update'!#REF!,"")</f>
        <v/>
      </c>
    </row>
    <row r="91" spans="2:3" x14ac:dyDescent="0.25">
      <c r="B91" s="10" t="e">
        <f>'Facilities Update'!#REF!</f>
        <v>#REF!</v>
      </c>
      <c r="C91" s="3" t="str">
        <f>IF(ISNUMBER('Facilities Update'!#REF!),'Facilities Update'!#REF!,"")</f>
        <v/>
      </c>
    </row>
    <row r="92" spans="2:3" x14ac:dyDescent="0.25">
      <c r="B92" s="10" t="e">
        <f>'Facilities Update'!#REF!</f>
        <v>#REF!</v>
      </c>
      <c r="C92" s="3" t="str">
        <f>IF(ISNUMBER('Facilities Update'!#REF!),'Facilities Update'!#REF!,"")</f>
        <v/>
      </c>
    </row>
    <row r="93" spans="2:3" ht="45" x14ac:dyDescent="0.25">
      <c r="B93" s="10" t="str">
        <f>'Facilities Update'!$C21</f>
        <v>Grande Prairie Mainline Loop (McLeod North Section)</v>
      </c>
      <c r="C93" s="3" t="str">
        <f>IF(ISNUMBER('Facilities Update'!I21),'Facilities Update'!I21,"")</f>
        <v/>
      </c>
    </row>
    <row r="94" spans="2:3" x14ac:dyDescent="0.25">
      <c r="B94" s="10" t="e">
        <f>'Facilities Update'!#REF!</f>
        <v>#REF!</v>
      </c>
      <c r="C94" s="3" t="str">
        <f>IF(ISNUMBER('Facilities Update'!#REF!),'Facilities Update'!#REF!,"")</f>
        <v/>
      </c>
    </row>
    <row r="95" spans="2:3" x14ac:dyDescent="0.25">
      <c r="B95" s="10" t="e">
        <f>'Facilities Update'!#REF!</f>
        <v>#REF!</v>
      </c>
      <c r="C95" s="3" t="str">
        <f>IF(ISNUMBER('Facilities Update'!#REF!),'Facilities Update'!#REF!,"")</f>
        <v/>
      </c>
    </row>
    <row r="96" spans="2:3" x14ac:dyDescent="0.25">
      <c r="B96" s="10" t="e">
        <f>'Facilities Update'!#REF!</f>
        <v>#REF!</v>
      </c>
      <c r="C96" s="3" t="str">
        <f>IF(ISNUMBER('Facilities Update'!#REF!),'Facilities Update'!#REF!,"")</f>
        <v/>
      </c>
    </row>
    <row r="97" spans="2:3" x14ac:dyDescent="0.25">
      <c r="B97" s="10" t="e">
        <f>'Facilities Update'!#REF!</f>
        <v>#REF!</v>
      </c>
      <c r="C97" s="3" t="str">
        <f>IF(ISNUMBER('Facilities Update'!#REF!),'Facilities Update'!#REF!,"")</f>
        <v/>
      </c>
    </row>
    <row r="98" spans="2:3" x14ac:dyDescent="0.25">
      <c r="B98" s="10" t="e">
        <f>'Facilities Update'!#REF!</f>
        <v>#REF!</v>
      </c>
      <c r="C98" s="3" t="str">
        <f>IF(ISNUMBER('Facilities Update'!#REF!),'Facilities Update'!#REF!,"")</f>
        <v/>
      </c>
    </row>
    <row r="99" spans="2:3" x14ac:dyDescent="0.25">
      <c r="B99" s="10" t="e">
        <f>'Facilities Update'!#REF!</f>
        <v>#REF!</v>
      </c>
      <c r="C99" s="3" t="str">
        <f>IF(ISNUMBER('Facilities Update'!#REF!),'Facilities Update'!#REF!,"")</f>
        <v/>
      </c>
    </row>
    <row r="100" spans="2:3" ht="30" x14ac:dyDescent="0.25">
      <c r="B100" s="10" t="str">
        <f>'Facilities Update'!$C33</f>
        <v>Mackie Creek North Receipt Meter Station Expansion</v>
      </c>
      <c r="C100" s="3">
        <f>IF(ISNUMBER('Facilities Update'!I33),'Facilities Update'!I33,"")</f>
        <v>1.1000000000000001</v>
      </c>
    </row>
    <row r="101" spans="2:3" x14ac:dyDescent="0.25">
      <c r="B101" s="10" t="e">
        <f>'Facilities Update'!#REF!</f>
        <v>#REF!</v>
      </c>
      <c r="C101" s="3" t="str">
        <f>IF(ISNUMBER('Facilities Update'!#REF!),'Facilities Update'!#REF!,"")</f>
        <v/>
      </c>
    </row>
    <row r="102" spans="2:3" x14ac:dyDescent="0.25">
      <c r="B102" s="10" t="e">
        <f>'Facilities Update'!#REF!</f>
        <v>#REF!</v>
      </c>
      <c r="C102" s="3" t="str">
        <f>IF(ISNUMBER('Facilities Update'!#REF!),'Facilities Update'!#REF!,"")</f>
        <v/>
      </c>
    </row>
    <row r="103" spans="2:3" x14ac:dyDescent="0.25">
      <c r="B103" s="10" t="e">
        <f>'Facilities Update'!#REF!</f>
        <v>#REF!</v>
      </c>
      <c r="C103" s="3" t="str">
        <f>IF(ISNUMBER('Facilities Update'!#REF!),'Facilities Update'!#REF!,"")</f>
        <v/>
      </c>
    </row>
    <row r="104" spans="2:3" x14ac:dyDescent="0.25">
      <c r="B104" s="10" t="e">
        <f>'Facilities Update'!#REF!</f>
        <v>#REF!</v>
      </c>
      <c r="C104" s="3" t="str">
        <f>IF(ISNUMBER('Facilities Update'!#REF!),'Facilities Update'!#REF!,"")</f>
        <v/>
      </c>
    </row>
    <row r="105" spans="2:3" x14ac:dyDescent="0.25">
      <c r="B105" s="10" t="e">
        <f>'Facilities Update'!#REF!</f>
        <v>#REF!</v>
      </c>
      <c r="C105" s="3" t="str">
        <f>IF(ISNUMBER('Facilities Update'!#REF!),'Facilities Update'!#REF!,"")</f>
        <v/>
      </c>
    </row>
    <row r="106" spans="2:3" x14ac:dyDescent="0.25">
      <c r="B106" s="10" t="e">
        <f>'Facilities Update'!#REF!</f>
        <v>#REF!</v>
      </c>
      <c r="C106" s="3" t="str">
        <f>IF(ISNUMBER('Facilities Update'!#REF!),'Facilities Update'!#REF!,"")</f>
        <v/>
      </c>
    </row>
    <row r="107" spans="2:3" ht="30" x14ac:dyDescent="0.25">
      <c r="B107" s="10" t="str">
        <f>'Facilities Update'!$C35</f>
        <v>Mildred Lake West Sales Meter Station</v>
      </c>
      <c r="C107" s="3">
        <f>IF(ISNUMBER('Facilities Update'!I35),'Facilities Update'!I35,"")</f>
        <v>6.6</v>
      </c>
    </row>
    <row r="108" spans="2:3" ht="60" x14ac:dyDescent="0.25">
      <c r="B108" s="10" t="str">
        <f>'Facilities Update'!$C36</f>
        <v>North Corridor Expansion Project: Hidden Lake North Compressor Station Unit Addition</v>
      </c>
      <c r="C108" s="3" t="str">
        <f>IF(ISNUMBER('Facilities Update'!I36),'Facilities Update'!I36,"")</f>
        <v/>
      </c>
    </row>
    <row r="109" spans="2:3" ht="60" x14ac:dyDescent="0.25">
      <c r="B109" s="10" t="str">
        <f>'Facilities Update'!$C37</f>
        <v>North Corridor Expansion Project: North Central Corridor Loop (North Star Section 2)</v>
      </c>
      <c r="C109" s="3" t="str">
        <f>IF(ISNUMBER('Facilities Update'!I37),'Facilities Update'!I37,"")</f>
        <v/>
      </c>
    </row>
    <row r="110" spans="2:3" x14ac:dyDescent="0.25">
      <c r="B110" s="10" t="e">
        <f>'Facilities Update'!#REF!</f>
        <v>#REF!</v>
      </c>
      <c r="C110" s="3" t="str">
        <f>IF(ISNUMBER('Facilities Update'!#REF!),'Facilities Update'!#REF!,"")</f>
        <v/>
      </c>
    </row>
    <row r="111" spans="2:3" x14ac:dyDescent="0.25">
      <c r="B111" s="10" t="e">
        <f>'Facilities Update'!#REF!</f>
        <v>#REF!</v>
      </c>
      <c r="C111" s="3" t="str">
        <f>IF(ISNUMBER('Facilities Update'!#REF!),'Facilities Update'!#REF!,"")</f>
        <v/>
      </c>
    </row>
    <row r="112" spans="2:3" x14ac:dyDescent="0.25">
      <c r="B112" s="10" t="e">
        <f>'Facilities Update'!#REF!</f>
        <v>#REF!</v>
      </c>
      <c r="C112" s="3" t="str">
        <f>IF(ISNUMBER('Facilities Update'!#REF!),'Facilities Update'!#REF!,"")</f>
        <v/>
      </c>
    </row>
    <row r="113" spans="2:3" x14ac:dyDescent="0.25">
      <c r="B113" s="10" t="e">
        <f>'Facilities Update'!#REF!</f>
        <v>#REF!</v>
      </c>
      <c r="C113" s="3" t="str">
        <f>IF(ISNUMBER('Facilities Update'!#REF!),'Facilities Update'!#REF!,"")</f>
        <v/>
      </c>
    </row>
    <row r="114" spans="2:3" x14ac:dyDescent="0.25">
      <c r="B114" s="10" t="e">
        <f>'Facilities Update'!#REF!</f>
        <v>#REF!</v>
      </c>
      <c r="C114" s="3" t="str">
        <f>IF(ISNUMBER('Facilities Update'!#REF!),'Facilities Update'!#REF!,"")</f>
        <v/>
      </c>
    </row>
    <row r="115" spans="2:3" x14ac:dyDescent="0.25">
      <c r="B115" s="10" t="e">
        <f>'Facilities Update'!#REF!</f>
        <v>#REF!</v>
      </c>
      <c r="C115" s="3" t="str">
        <f>IF(ISNUMBER('Facilities Update'!#REF!),'Facilities Update'!#REF!,"")</f>
        <v/>
      </c>
    </row>
    <row r="116" spans="2:3" x14ac:dyDescent="0.25">
      <c r="B116" s="10" t="e">
        <f>'Facilities Update'!#REF!</f>
        <v>#REF!</v>
      </c>
      <c r="C116" s="3" t="str">
        <f>IF(ISNUMBER('Facilities Update'!#REF!),'Facilities Update'!#REF!,"")</f>
        <v/>
      </c>
    </row>
    <row r="117" spans="2:3" x14ac:dyDescent="0.25">
      <c r="B117" s="10" t="e">
        <f>'Facilities Update'!#REF!</f>
        <v>#REF!</v>
      </c>
      <c r="C117" s="3" t="str">
        <f>IF(ISNUMBER('Facilities Update'!#REF!),'Facilities Update'!#REF!,"")</f>
        <v/>
      </c>
    </row>
    <row r="118" spans="2:3" x14ac:dyDescent="0.25">
      <c r="B118" s="10" t="e">
        <f>'Facilities Update'!#REF!</f>
        <v>#REF!</v>
      </c>
      <c r="C118" s="3" t="str">
        <f>IF(ISNUMBER('Facilities Update'!#REF!),'Facilities Update'!#REF!,"")</f>
        <v/>
      </c>
    </row>
    <row r="119" spans="2:3" ht="30" x14ac:dyDescent="0.25">
      <c r="B119" s="10" t="str">
        <f>'Facilities Update'!$C40</f>
        <v>Peers Compressor Station Unit Addition (AP)</v>
      </c>
      <c r="C119" s="3" t="str">
        <f>IF(ISNUMBER('Facilities Update'!I40),'Facilities Update'!I40,"")</f>
        <v/>
      </c>
    </row>
    <row r="120" spans="2:3" x14ac:dyDescent="0.25">
      <c r="B120" s="10" t="e">
        <f>'Facilities Update'!#REF!</f>
        <v>#REF!</v>
      </c>
      <c r="C120" s="3" t="str">
        <f>IF(ISNUMBER('Facilities Update'!#REF!),'Facilities Update'!#REF!,"")</f>
        <v/>
      </c>
    </row>
    <row r="121" spans="2:3" x14ac:dyDescent="0.25">
      <c r="B121" s="10" t="e">
        <f>'Facilities Update'!#REF!</f>
        <v>#REF!</v>
      </c>
      <c r="C121" s="3" t="str">
        <f>IF(ISNUMBER('Facilities Update'!#REF!),'Facilities Update'!#REF!,"")</f>
        <v/>
      </c>
    </row>
    <row r="122" spans="2:3" x14ac:dyDescent="0.25">
      <c r="B122" s="10" t="e">
        <f>'Facilities Update'!#REF!</f>
        <v>#REF!</v>
      </c>
      <c r="C122" s="3" t="str">
        <f>IF(ISNUMBER('Facilities Update'!#REF!),'Facilities Update'!#REF!,"")</f>
        <v/>
      </c>
    </row>
    <row r="123" spans="2:3" x14ac:dyDescent="0.25">
      <c r="B123" s="10" t="e">
        <f>'Facilities Update'!#REF!</f>
        <v>#REF!</v>
      </c>
      <c r="C123" s="3" t="str">
        <f>IF(ISNUMBER('Facilities Update'!#REF!),'Facilities Update'!#REF!,"")</f>
        <v/>
      </c>
    </row>
    <row r="124" spans="2:3" x14ac:dyDescent="0.25">
      <c r="B124" s="10" t="e">
        <f>'Facilities Update'!#REF!</f>
        <v>#REF!</v>
      </c>
      <c r="C124" s="3" t="str">
        <f>IF(ISNUMBER('Facilities Update'!#REF!),'Facilities Update'!#REF!,"")</f>
        <v/>
      </c>
    </row>
    <row r="125" spans="2:3" x14ac:dyDescent="0.25">
      <c r="B125" s="10" t="e">
        <f>'Facilities Update'!#REF!</f>
        <v>#REF!</v>
      </c>
      <c r="C125" s="3" t="str">
        <f>IF(ISNUMBER('Facilities Update'!#REF!),'Facilities Update'!#REF!,"")</f>
        <v/>
      </c>
    </row>
    <row r="126" spans="2:3" x14ac:dyDescent="0.25">
      <c r="B126" s="10" t="e">
        <f>'Facilities Update'!#REF!</f>
        <v>#REF!</v>
      </c>
      <c r="C126" s="3" t="str">
        <f>IF(ISNUMBER('Facilities Update'!#REF!),'Facilities Update'!#REF!,"")</f>
        <v/>
      </c>
    </row>
    <row r="127" spans="2:3" x14ac:dyDescent="0.25">
      <c r="B127" s="10" t="e">
        <f>'Facilities Update'!#REF!</f>
        <v>#REF!</v>
      </c>
      <c r="C127" s="3" t="str">
        <f>IF(ISNUMBER('Facilities Update'!#REF!),'Facilities Update'!#REF!,"")</f>
        <v/>
      </c>
    </row>
    <row r="128" spans="2:3" x14ac:dyDescent="0.25">
      <c r="B128" s="10" t="e">
        <f>'Facilities Update'!#REF!</f>
        <v>#REF!</v>
      </c>
      <c r="C128" s="3" t="str">
        <f>IF(ISNUMBER('Facilities Update'!#REF!),'Facilities Update'!#REF!,"")</f>
        <v/>
      </c>
    </row>
    <row r="129" spans="2:3" x14ac:dyDescent="0.25">
      <c r="B129" s="10" t="e">
        <f>'Facilities Update'!#REF!</f>
        <v>#REF!</v>
      </c>
      <c r="C129" s="3" t="str">
        <f>IF(ISNUMBER('Facilities Update'!#REF!),'Facilities Update'!#REF!,"")</f>
        <v/>
      </c>
    </row>
    <row r="130" spans="2:3" x14ac:dyDescent="0.25">
      <c r="B130" s="10" t="e">
        <f>'Facilities Update'!#REF!</f>
        <v>#REF!</v>
      </c>
      <c r="C130" s="3" t="str">
        <f>IF(ISNUMBER('Facilities Update'!#REF!),'Facilities Update'!#REF!,"")</f>
        <v/>
      </c>
    </row>
    <row r="131" spans="2:3" x14ac:dyDescent="0.25">
      <c r="B131" s="10" t="e">
        <f>'Facilities Update'!#REF!</f>
        <v>#REF!</v>
      </c>
      <c r="C131" s="3" t="str">
        <f>IF(ISNUMBER('Facilities Update'!#REF!),'Facilities Update'!#REF!,"")</f>
        <v/>
      </c>
    </row>
    <row r="132" spans="2:3" x14ac:dyDescent="0.25">
      <c r="B132" s="10" t="e">
        <f>'Facilities Update'!#REF!</f>
        <v>#REF!</v>
      </c>
      <c r="C132" s="3" t="str">
        <f>IF(ISNUMBER('Facilities Update'!#REF!),'Facilities Update'!#REF!,"")</f>
        <v/>
      </c>
    </row>
    <row r="133" spans="2:3" x14ac:dyDescent="0.25">
      <c r="B133" s="10" t="e">
        <f>'Facilities Update'!#REF!</f>
        <v>#REF!</v>
      </c>
      <c r="C133" s="3" t="str">
        <f>IF(ISNUMBER('Facilities Update'!#REF!),'Facilities Update'!#REF!,"")</f>
        <v/>
      </c>
    </row>
    <row r="134" spans="2:3" x14ac:dyDescent="0.25">
      <c r="B134" s="10" t="e">
        <f>'Facilities Update'!#REF!</f>
        <v>#REF!</v>
      </c>
      <c r="C134" s="3" t="str">
        <f>IF(ISNUMBER('Facilities Update'!#REF!),'Facilities Update'!#REF!,"")</f>
        <v/>
      </c>
    </row>
    <row r="135" spans="2:3" ht="30" x14ac:dyDescent="0.25">
      <c r="B135" s="10" t="str">
        <f>'Facilities Update'!$C42</f>
        <v>Smoky River South Sales Meter Station</v>
      </c>
      <c r="C135" s="3"/>
    </row>
    <row r="136" spans="2:3" x14ac:dyDescent="0.25">
      <c r="B136" s="10" t="e">
        <f>'Facilities Update'!#REF!</f>
        <v>#REF!</v>
      </c>
      <c r="C136" s="3"/>
    </row>
    <row r="137" spans="2:3" x14ac:dyDescent="0.25">
      <c r="B137" s="10" t="e">
        <f>'Facilities Update'!#REF!</f>
        <v>#REF!</v>
      </c>
      <c r="C137" s="3"/>
    </row>
    <row r="138" spans="2:3" x14ac:dyDescent="0.25">
      <c r="B138" s="10" t="e">
        <f>'Facilities Update'!#REF!</f>
        <v>#REF!</v>
      </c>
      <c r="C138" s="3"/>
    </row>
    <row r="139" spans="2:3" ht="45" x14ac:dyDescent="0.25">
      <c r="B139" s="10" t="str">
        <f>'Facilities Update'!$C43</f>
        <v xml:space="preserve">Spruce Grove and Stony Plain UPU – Installation (AP)
</v>
      </c>
      <c r="C139" s="3"/>
    </row>
    <row r="140" spans="2:3" x14ac:dyDescent="0.25">
      <c r="B140" s="10" t="e">
        <f>'Facilities Update'!#REF!</f>
        <v>#REF!</v>
      </c>
      <c r="C140" s="3"/>
    </row>
    <row r="141" spans="2:3" x14ac:dyDescent="0.25">
      <c r="B141" s="10" t="e">
        <f>'Facilities Update'!#REF!</f>
        <v>#REF!</v>
      </c>
      <c r="C141" s="3"/>
    </row>
    <row r="142" spans="2:3" x14ac:dyDescent="0.25">
      <c r="B142" s="10" t="e">
        <f>'Facilities Update'!#REF!</f>
        <v>#REF!</v>
      </c>
      <c r="C142" s="3"/>
    </row>
    <row r="143" spans="2:3" x14ac:dyDescent="0.25">
      <c r="B143" s="8"/>
    </row>
    <row r="144" spans="2:3"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row r="151" spans="2:2" x14ac:dyDescent="0.25">
      <c r="B151" s="8"/>
    </row>
    <row r="152" spans="2:2" x14ac:dyDescent="0.25">
      <c r="B152" s="8"/>
    </row>
    <row r="153" spans="2:2" x14ac:dyDescent="0.25">
      <c r="B153" s="8"/>
    </row>
    <row r="154" spans="2:2" x14ac:dyDescent="0.25">
      <c r="B154" s="8"/>
    </row>
    <row r="155" spans="2:2" x14ac:dyDescent="0.25">
      <c r="B155" s="8"/>
    </row>
    <row r="156" spans="2:2" x14ac:dyDescent="0.25">
      <c r="B156" s="8"/>
    </row>
    <row r="157" spans="2:2" x14ac:dyDescent="0.25">
      <c r="B157" s="8"/>
    </row>
    <row r="158" spans="2:2" x14ac:dyDescent="0.25">
      <c r="B158" s="8"/>
    </row>
    <row r="159" spans="2:2" x14ac:dyDescent="0.25">
      <c r="B159" s="8"/>
    </row>
    <row r="160" spans="2:2" x14ac:dyDescent="0.25">
      <c r="B160" s="8"/>
    </row>
    <row r="161" spans="2:2" x14ac:dyDescent="0.25">
      <c r="B161" s="8"/>
    </row>
    <row r="162" spans="2:2" x14ac:dyDescent="0.25">
      <c r="B162" s="8"/>
    </row>
    <row r="163" spans="2:2" x14ac:dyDescent="0.25">
      <c r="B163" s="8"/>
    </row>
    <row r="164" spans="2:2" x14ac:dyDescent="0.25">
      <c r="B164" s="8"/>
    </row>
    <row r="165" spans="2:2" x14ac:dyDescent="0.25">
      <c r="B165" s="8"/>
    </row>
    <row r="166" spans="2:2" x14ac:dyDescent="0.25">
      <c r="B166" s="8"/>
    </row>
    <row r="167" spans="2:2" x14ac:dyDescent="0.25">
      <c r="B167" s="8"/>
    </row>
    <row r="168" spans="2:2" x14ac:dyDescent="0.25">
      <c r="B168" s="8"/>
    </row>
    <row r="169" spans="2:2" x14ac:dyDescent="0.25">
      <c r="B169" s="8"/>
    </row>
    <row r="170" spans="2:2" x14ac:dyDescent="0.25">
      <c r="B170" s="8"/>
    </row>
    <row r="171" spans="2:2" x14ac:dyDescent="0.25">
      <c r="B171" s="8"/>
    </row>
    <row r="172" spans="2:2" x14ac:dyDescent="0.25">
      <c r="B172" s="8"/>
    </row>
    <row r="173" spans="2:2" x14ac:dyDescent="0.25">
      <c r="B173" s="8"/>
    </row>
    <row r="174" spans="2:2" x14ac:dyDescent="0.25">
      <c r="B174" s="8"/>
    </row>
    <row r="175" spans="2:2" x14ac:dyDescent="0.25">
      <c r="B175" s="8"/>
    </row>
    <row r="176" spans="2: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8"/>
    </row>
    <row r="243" spans="2:2" x14ac:dyDescent="0.25">
      <c r="B243" s="8"/>
    </row>
    <row r="244" spans="2:2" x14ac:dyDescent="0.25">
      <c r="B244" s="8"/>
    </row>
    <row r="245" spans="2:2" x14ac:dyDescent="0.25">
      <c r="B245" s="8"/>
    </row>
    <row r="246" spans="2:2" x14ac:dyDescent="0.25">
      <c r="B246" s="8"/>
    </row>
    <row r="247" spans="2:2" x14ac:dyDescent="0.25">
      <c r="B247" s="8"/>
    </row>
    <row r="248" spans="2:2" x14ac:dyDescent="0.25">
      <c r="B248" s="8"/>
    </row>
    <row r="249" spans="2:2" x14ac:dyDescent="0.25">
      <c r="B249" s="8"/>
    </row>
    <row r="250" spans="2:2" x14ac:dyDescent="0.25">
      <c r="B250" s="8"/>
    </row>
    <row r="251" spans="2:2" x14ac:dyDescent="0.25">
      <c r="B251" s="8"/>
    </row>
    <row r="252" spans="2:2" x14ac:dyDescent="0.25">
      <c r="B252" s="8"/>
    </row>
    <row r="253" spans="2:2" x14ac:dyDescent="0.25">
      <c r="B253" s="8"/>
    </row>
    <row r="254" spans="2:2" x14ac:dyDescent="0.25">
      <c r="B254" s="8"/>
    </row>
    <row r="255" spans="2:2" x14ac:dyDescent="0.25">
      <c r="B255" s="8"/>
    </row>
    <row r="256" spans="2:2"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row r="298" spans="2:2" x14ac:dyDescent="0.25">
      <c r="B298" s="8"/>
    </row>
    <row r="299" spans="2:2" x14ac:dyDescent="0.25">
      <c r="B299" s="8"/>
    </row>
    <row r="300" spans="2:2" x14ac:dyDescent="0.25">
      <c r="B300" s="8"/>
    </row>
    <row r="301" spans="2:2" x14ac:dyDescent="0.25">
      <c r="B301" s="8"/>
    </row>
    <row r="302" spans="2:2" x14ac:dyDescent="0.25">
      <c r="B302" s="8"/>
    </row>
    <row r="303" spans="2:2" x14ac:dyDescent="0.25">
      <c r="B303" s="8"/>
    </row>
    <row r="304" spans="2:2" x14ac:dyDescent="0.25">
      <c r="B304" s="8"/>
    </row>
    <row r="305" spans="2:2" x14ac:dyDescent="0.25">
      <c r="B305" s="8"/>
    </row>
    <row r="306" spans="2:2" x14ac:dyDescent="0.25">
      <c r="B306" s="8"/>
    </row>
    <row r="307" spans="2:2" x14ac:dyDescent="0.25">
      <c r="B307" s="8"/>
    </row>
    <row r="308" spans="2:2" x14ac:dyDescent="0.25">
      <c r="B308" s="8"/>
    </row>
    <row r="309" spans="2:2" x14ac:dyDescent="0.25">
      <c r="B309" s="8"/>
    </row>
    <row r="310" spans="2:2" x14ac:dyDescent="0.25">
      <c r="B310" s="8"/>
    </row>
    <row r="311" spans="2:2" x14ac:dyDescent="0.25">
      <c r="B311" s="8"/>
    </row>
    <row r="312" spans="2:2" x14ac:dyDescent="0.25">
      <c r="B312" s="8"/>
    </row>
    <row r="313" spans="2:2" x14ac:dyDescent="0.25">
      <c r="B313" s="8"/>
    </row>
    <row r="314" spans="2:2" x14ac:dyDescent="0.25">
      <c r="B314" s="8"/>
    </row>
    <row r="315" spans="2:2" x14ac:dyDescent="0.25">
      <c r="B315" s="8"/>
    </row>
    <row r="316" spans="2:2" x14ac:dyDescent="0.25">
      <c r="B316" s="8"/>
    </row>
    <row r="317" spans="2:2" x14ac:dyDescent="0.25">
      <c r="B317" s="8"/>
    </row>
    <row r="318" spans="2:2" x14ac:dyDescent="0.25">
      <c r="B318" s="8"/>
    </row>
    <row r="319" spans="2:2" x14ac:dyDescent="0.25">
      <c r="B319" s="8"/>
    </row>
    <row r="320" spans="2:2" x14ac:dyDescent="0.25">
      <c r="B320" s="8"/>
    </row>
    <row r="321" spans="2:2" x14ac:dyDescent="0.25">
      <c r="B321" s="8"/>
    </row>
    <row r="322" spans="2:2" x14ac:dyDescent="0.25">
      <c r="B322" s="8"/>
    </row>
    <row r="323" spans="2:2" x14ac:dyDescent="0.25">
      <c r="B323" s="8"/>
    </row>
    <row r="324" spans="2:2" x14ac:dyDescent="0.25">
      <c r="B324" s="8"/>
    </row>
    <row r="325" spans="2:2" x14ac:dyDescent="0.25">
      <c r="B325" s="8"/>
    </row>
    <row r="326" spans="2:2" x14ac:dyDescent="0.25">
      <c r="B326" s="8"/>
    </row>
    <row r="327" spans="2:2" x14ac:dyDescent="0.25">
      <c r="B327" s="8"/>
    </row>
    <row r="328" spans="2:2" x14ac:dyDescent="0.25">
      <c r="B328" s="8"/>
    </row>
    <row r="329" spans="2:2" x14ac:dyDescent="0.25">
      <c r="B329" s="8"/>
    </row>
    <row r="330" spans="2:2" x14ac:dyDescent="0.25">
      <c r="B330" s="8"/>
    </row>
    <row r="331" spans="2:2" x14ac:dyDescent="0.25">
      <c r="B331" s="8"/>
    </row>
    <row r="332" spans="2:2" x14ac:dyDescent="0.25">
      <c r="B332" s="8"/>
    </row>
    <row r="333" spans="2:2" x14ac:dyDescent="0.25">
      <c r="B333" s="8"/>
    </row>
    <row r="334" spans="2:2" x14ac:dyDescent="0.25">
      <c r="B334" s="8"/>
    </row>
    <row r="335" spans="2:2" x14ac:dyDescent="0.25">
      <c r="B335" s="8"/>
    </row>
    <row r="336" spans="2:2" x14ac:dyDescent="0.25">
      <c r="B336" s="8"/>
    </row>
    <row r="337" spans="2:2" x14ac:dyDescent="0.25">
      <c r="B337" s="8"/>
    </row>
    <row r="338" spans="2:2" x14ac:dyDescent="0.25">
      <c r="B338" s="8"/>
    </row>
    <row r="339" spans="2:2" x14ac:dyDescent="0.25">
      <c r="B339" s="8"/>
    </row>
    <row r="340" spans="2:2" x14ac:dyDescent="0.25">
      <c r="B340" s="8"/>
    </row>
    <row r="341" spans="2:2" x14ac:dyDescent="0.25">
      <c r="B341" s="8"/>
    </row>
    <row r="342" spans="2:2" x14ac:dyDescent="0.25">
      <c r="B342" s="8"/>
    </row>
    <row r="343" spans="2:2" x14ac:dyDescent="0.25">
      <c r="B343" s="8"/>
    </row>
    <row r="344" spans="2:2" x14ac:dyDescent="0.25">
      <c r="B344" s="8"/>
    </row>
    <row r="345" spans="2:2" x14ac:dyDescent="0.25">
      <c r="B345" s="8"/>
    </row>
    <row r="346" spans="2:2" x14ac:dyDescent="0.25">
      <c r="B346" s="8"/>
    </row>
    <row r="347" spans="2:2" x14ac:dyDescent="0.25">
      <c r="B347" s="8"/>
    </row>
    <row r="348" spans="2:2" x14ac:dyDescent="0.25">
      <c r="B348" s="8"/>
    </row>
    <row r="349" spans="2:2" x14ac:dyDescent="0.25">
      <c r="B349" s="8"/>
    </row>
    <row r="350" spans="2:2" x14ac:dyDescent="0.25">
      <c r="B350" s="8"/>
    </row>
    <row r="351" spans="2:2" x14ac:dyDescent="0.25">
      <c r="B351" s="8"/>
    </row>
    <row r="352" spans="2:2" x14ac:dyDescent="0.25">
      <c r="B352" s="8"/>
    </row>
    <row r="353" spans="2:2" x14ac:dyDescent="0.25">
      <c r="B353" s="8"/>
    </row>
    <row r="354" spans="2:2" x14ac:dyDescent="0.25">
      <c r="B354" s="8"/>
    </row>
    <row r="355" spans="2:2" x14ac:dyDescent="0.25">
      <c r="B355" s="8"/>
    </row>
    <row r="356" spans="2:2" x14ac:dyDescent="0.25">
      <c r="B356" s="8"/>
    </row>
    <row r="357" spans="2:2" x14ac:dyDescent="0.25">
      <c r="B357" s="8"/>
    </row>
    <row r="358" spans="2:2" x14ac:dyDescent="0.25">
      <c r="B358" s="8"/>
    </row>
    <row r="359" spans="2:2" x14ac:dyDescent="0.25">
      <c r="B359" s="8"/>
    </row>
    <row r="360" spans="2:2" x14ac:dyDescent="0.25">
      <c r="B360" s="8"/>
    </row>
    <row r="361" spans="2:2" x14ac:dyDescent="0.25">
      <c r="B361" s="8"/>
    </row>
    <row r="362" spans="2:2" x14ac:dyDescent="0.25">
      <c r="B362" s="8"/>
    </row>
    <row r="363" spans="2:2" x14ac:dyDescent="0.25">
      <c r="B363" s="8"/>
    </row>
    <row r="364" spans="2:2" x14ac:dyDescent="0.25">
      <c r="B364" s="8"/>
    </row>
    <row r="365" spans="2:2" x14ac:dyDescent="0.25">
      <c r="B365" s="8"/>
    </row>
    <row r="366" spans="2:2" x14ac:dyDescent="0.25">
      <c r="B366" s="8"/>
    </row>
    <row r="367" spans="2:2" x14ac:dyDescent="0.25">
      <c r="B367" s="8"/>
    </row>
    <row r="368" spans="2:2" x14ac:dyDescent="0.25">
      <c r="B368" s="8"/>
    </row>
    <row r="369" spans="2:2" x14ac:dyDescent="0.25">
      <c r="B369" s="8"/>
    </row>
    <row r="370" spans="2:2" x14ac:dyDescent="0.25">
      <c r="B370" s="8"/>
    </row>
    <row r="371" spans="2:2" x14ac:dyDescent="0.25">
      <c r="B371" s="8"/>
    </row>
    <row r="372" spans="2:2" x14ac:dyDescent="0.25">
      <c r="B372" s="8"/>
    </row>
    <row r="373" spans="2:2" x14ac:dyDescent="0.25">
      <c r="B373" s="8"/>
    </row>
    <row r="374" spans="2:2" x14ac:dyDescent="0.25">
      <c r="B374" s="8"/>
    </row>
    <row r="375" spans="2:2" x14ac:dyDescent="0.25">
      <c r="B375" s="8"/>
    </row>
    <row r="376" spans="2:2" x14ac:dyDescent="0.25">
      <c r="B376" s="8"/>
    </row>
    <row r="377" spans="2:2" x14ac:dyDescent="0.25">
      <c r="B377" s="8"/>
    </row>
    <row r="378" spans="2:2" x14ac:dyDescent="0.25">
      <c r="B378" s="8"/>
    </row>
    <row r="379" spans="2:2" x14ac:dyDescent="0.25">
      <c r="B379" s="8"/>
    </row>
    <row r="380" spans="2:2" x14ac:dyDescent="0.25">
      <c r="B380" s="8"/>
    </row>
    <row r="381" spans="2:2" x14ac:dyDescent="0.25">
      <c r="B381" s="8"/>
    </row>
    <row r="382" spans="2:2" x14ac:dyDescent="0.25">
      <c r="B382" s="8"/>
    </row>
    <row r="383" spans="2:2" x14ac:dyDescent="0.25">
      <c r="B383" s="8"/>
    </row>
    <row r="384" spans="2:2" x14ac:dyDescent="0.25">
      <c r="B384" s="8"/>
    </row>
    <row r="385" spans="2:2" x14ac:dyDescent="0.25">
      <c r="B385" s="8"/>
    </row>
    <row r="386" spans="2:2" x14ac:dyDescent="0.25">
      <c r="B386" s="8"/>
    </row>
    <row r="387" spans="2:2" x14ac:dyDescent="0.25">
      <c r="B387" s="8"/>
    </row>
    <row r="388" spans="2:2" x14ac:dyDescent="0.25">
      <c r="B388" s="8"/>
    </row>
    <row r="389" spans="2:2" x14ac:dyDescent="0.25">
      <c r="B389" s="8"/>
    </row>
    <row r="390" spans="2:2" x14ac:dyDescent="0.25">
      <c r="B390" s="8"/>
    </row>
    <row r="391" spans="2:2" x14ac:dyDescent="0.25">
      <c r="B391" s="8"/>
    </row>
    <row r="392" spans="2:2" x14ac:dyDescent="0.25">
      <c r="B392" s="8"/>
    </row>
    <row r="393" spans="2:2" x14ac:dyDescent="0.2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Vi Nguyen</cp:lastModifiedBy>
  <cp:lastPrinted>2020-09-22T19:10:54Z</cp:lastPrinted>
  <dcterms:created xsi:type="dcterms:W3CDTF">2020-06-12T15:13:28Z</dcterms:created>
  <dcterms:modified xsi:type="dcterms:W3CDTF">2025-02-21T15:36:37Z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