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tcpl.ca\cal\DEPTS\FCVOL1\System Design &amp; Operations Shared\Capacity Capital Program Planning (CCPP)\Annual Plan Appendix 2 Updates\2023\12-2023\2021 SXP Update\"/>
    </mc:Choice>
  </mc:AlternateContent>
  <xr:revisionPtr revIDLastSave="0" documentId="8_{AC556821-EE38-49B2-AF57-C415F3BFFC80}" xr6:coauthVersionLast="47" xr6:coauthVersionMax="47" xr10:uidLastSave="{00000000-0000-0000-0000-000000000000}"/>
  <bookViews>
    <workbookView xWindow="28680" yWindow="-120" windowWidth="29040" windowHeight="15840" activeTab="1" xr2:uid="{A02A941C-2D82-46DA-BB3D-3E1AC414DFBC}"/>
  </bookViews>
  <sheets>
    <sheet name="Summary &amp; Notes" sheetId="7" r:id="rId1"/>
    <sheet name="Facilities Update" sheetId="1" r:id="rId2"/>
    <sheet name="References" sheetId="6" r:id="rId3"/>
    <sheet name="Facility Type Analysis " sheetId="3" state="hidden" r:id="rId4"/>
    <sheet name="Forecast Costs" sheetId="5" state="hidden" r:id="rId5"/>
  </sheets>
  <definedNames>
    <definedName name="_xlnm._FilterDatabase" localSheetId="1" hidden="1">'Facilities Update'!$A$2:$P$75</definedName>
    <definedName name="_Hlk24459615" localSheetId="1">'Facilities Update'!#REF!</definedName>
    <definedName name="_Hlk24459639" localSheetId="1">'Facilities Update'!#REF!</definedName>
    <definedName name="_Hlk24459651" localSheetId="1">'Facilities Update'!#REF!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'Facilities Update'!$C$2:$P$75</definedName>
    <definedName name="_xlnm.Print_Area" localSheetId="2">References!$B$1:$M$64</definedName>
    <definedName name="_xlnm.Print_Area" localSheetId="0">'Summary &amp; Notes'!$A$1:$O$7</definedName>
    <definedName name="_xlnm.Print_Titles" localSheetId="1">'Facilities Update'!$2:$2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 i="7" l="1"/>
  <c r="M3" i="7"/>
  <c r="L3" i="7"/>
  <c r="K3" i="7"/>
  <c r="J3" i="7"/>
  <c r="I3" i="7"/>
  <c r="C5" i="3" l="1"/>
  <c r="C4" i="5" l="1"/>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C5" i="5"/>
  <c r="C6" i="5"/>
  <c r="C7" i="5"/>
  <c r="C8" i="5"/>
  <c r="C9" i="5"/>
  <c r="C10" i="5"/>
  <c r="C11" i="5"/>
  <c r="C12" i="5"/>
  <c r="C13"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45" i="3"/>
  <c r="C44" i="3"/>
  <c r="C43" i="3"/>
  <c r="C42" i="3"/>
  <c r="C41" i="3"/>
  <c r="C40" i="3"/>
  <c r="C39" i="3"/>
  <c r="C38" i="3"/>
  <c r="C37" i="3"/>
  <c r="C36" i="3"/>
  <c r="C35" i="3"/>
  <c r="C33" i="3"/>
  <c r="C34" i="3"/>
  <c r="C32" i="3"/>
  <c r="C31" i="3"/>
  <c r="C30" i="3"/>
  <c r="C29" i="3"/>
  <c r="C28" i="3"/>
  <c r="C27" i="3"/>
  <c r="C26" i="3"/>
  <c r="C25" i="3"/>
  <c r="C23" i="3"/>
  <c r="C22" i="3"/>
  <c r="C21" i="3"/>
  <c r="C20" i="3"/>
  <c r="C19" i="3"/>
  <c r="C18" i="3"/>
  <c r="C17" i="3"/>
  <c r="C16" i="3"/>
  <c r="C48" i="3"/>
  <c r="C47" i="3"/>
  <c r="C46" i="3"/>
  <c r="C15" i="3"/>
  <c r="C14" i="3"/>
  <c r="C13" i="3"/>
  <c r="C12" i="3"/>
  <c r="C11" i="3"/>
  <c r="C10" i="3"/>
  <c r="C9" i="3"/>
  <c r="C8" i="3"/>
  <c r="C7" i="3"/>
  <c r="C6" i="3"/>
  <c r="C4" i="3"/>
  <c r="C3" i="3"/>
  <c r="C24" i="3"/>
</calcChain>
</file>

<file path=xl/sharedStrings.xml><?xml version="1.0" encoding="utf-8"?>
<sst xmlns="http://schemas.openxmlformats.org/spreadsheetml/2006/main" count="621" uniqueCount="426">
  <si>
    <t>Applied-for Facilities</t>
  </si>
  <si>
    <t>Description</t>
  </si>
  <si>
    <t>Target In-Service Date</t>
  </si>
  <si>
    <t>Status</t>
  </si>
  <si>
    <t>2017 Meter Stations and Laterals Abandonment Program</t>
  </si>
  <si>
    <t>Q1 2021</t>
  </si>
  <si>
    <t>Under Construction</t>
  </si>
  <si>
    <t xml:space="preserve">Facility Type </t>
  </si>
  <si>
    <t>Pipeline Decommissioning</t>
  </si>
  <si>
    <t>Complete</t>
  </si>
  <si>
    <t>References</t>
  </si>
  <si>
    <t xml:space="preserve">NGTL System Expansion </t>
  </si>
  <si>
    <t xml:space="preserve">Application for 2017 Meter Station and Associated Lateral Abandonment </t>
  </si>
  <si>
    <t>NGTL 2014 Annual Plan</t>
  </si>
  <si>
    <t>2018 Meter Station and Laterals Abandonment Program</t>
  </si>
  <si>
    <t>Q3 2022</t>
  </si>
  <si>
    <t>2018 Pipelines and Associated Facilities Decommissioning Program</t>
  </si>
  <si>
    <t>Q4 2022</t>
  </si>
  <si>
    <t>30 MW</t>
  </si>
  <si>
    <t>49 km NPS 48</t>
  </si>
  <si>
    <t>32 km NPS 48</t>
  </si>
  <si>
    <t>42 km NPS 48</t>
  </si>
  <si>
    <t>69 km NPS 48</t>
  </si>
  <si>
    <t>57 km NPS 48</t>
  </si>
  <si>
    <t>14 km NPS 48</t>
  </si>
  <si>
    <t>18 km NPS 48</t>
  </si>
  <si>
    <t>36 km NPS 48</t>
  </si>
  <si>
    <t>Control Valve Addition</t>
  </si>
  <si>
    <t>24 km NPS 48</t>
  </si>
  <si>
    <t>Cold Lake Border Sales Meter Station Replacement</t>
  </si>
  <si>
    <t>Edson Mainline Expansion Project: Edson Mainline Loop No.4 (Alford Creek)</t>
  </si>
  <si>
    <t>45 km NPS 48</t>
  </si>
  <si>
    <t>Edson Mainline Expansion Project: Edson Mainline Loop No.4 (Elk River)</t>
  </si>
  <si>
    <t>40 km NPS 48</t>
  </si>
  <si>
    <t>Emerson Creek Compressor Station</t>
  </si>
  <si>
    <t>2-30 MW Units</t>
  </si>
  <si>
    <t>24 km NPS 42</t>
  </si>
  <si>
    <t>Groundbirch Mainline Loop (Sunrise Section)</t>
  </si>
  <si>
    <t>Lethbridge Urban Pipeline Upgrade (AP)</t>
  </si>
  <si>
    <t>NPS 3 Positive Displacement Meter</t>
  </si>
  <si>
    <t>North Corridor Expansion Project: Hidden Lake North Compressor Station Unit Addition</t>
  </si>
  <si>
    <t>North Corridor Expansion Project: North Central Corridor Loop (North Star Section 2)</t>
  </si>
  <si>
    <t>North Corridor Expansion Project: North Central Corridor Loop (Red Earth Section 3)</t>
  </si>
  <si>
    <t>North Corridor Expansion Project: Northwest Mainline Loop No.2 (Bear Canyon North Extension Section)</t>
  </si>
  <si>
    <t>25 km NPS 36</t>
  </si>
  <si>
    <t>15 MW</t>
  </si>
  <si>
    <t>Jul 30, 2018 GRA Application Filed</t>
  </si>
  <si>
    <t>Saddle Lake Lateral Loop (Cold Lake Section)</t>
  </si>
  <si>
    <t>20 km NPS 20</t>
  </si>
  <si>
    <t>May 1, 2018 - TTFP Notification</t>
  </si>
  <si>
    <t>2.6 (Includes $1.7M CIAC)</t>
  </si>
  <si>
    <t>South Airdrie Lateral - Pipeline Acquisition (AP)</t>
  </si>
  <si>
    <t>8.7 km NPS 6</t>
  </si>
  <si>
    <t>Approved</t>
  </si>
  <si>
    <t>Control Station</t>
  </si>
  <si>
    <t>Dec 4, 2018 – AUC Project Update Filed</t>
  </si>
  <si>
    <t>6 km NPS 48</t>
  </si>
  <si>
    <t>7 km NPS 48</t>
  </si>
  <si>
    <t>2021 NGTL System Expansion Project:
Beiseker Compressor Station Unit Addition</t>
  </si>
  <si>
    <t>2021 NGTL System Expansion Project:
Didsbury Compressor Station &amp; Coolers</t>
  </si>
  <si>
    <t>Pipeline Asset Purchase</t>
  </si>
  <si>
    <t>Sales Meter Station Replacement</t>
  </si>
  <si>
    <t>Receipt Meter Station</t>
  </si>
  <si>
    <t>Compressor Station Unit Addition</t>
  </si>
  <si>
    <t>Receipt Meter Station Expansion</t>
  </si>
  <si>
    <t>Sales Meter Station Expansion</t>
  </si>
  <si>
    <t>2021 NGTL System Expansion Project:
Edson Mainline Loop No.4 (Brewster)</t>
  </si>
  <si>
    <t>2021 NGTL System Expansion Project:
Edson Mainline Loop No.4 (Dismal Creek)</t>
  </si>
  <si>
    <t>2021 NGTL System Expansion Project:
Edson Mainline Loop No.4 (Robb)</t>
  </si>
  <si>
    <t>2021 NGTL System Expansion Project:
Grande Prairie Mainline Loop No.2 (Deep Valley)</t>
  </si>
  <si>
    <t>2021 NGTL System Expansion Project:
Grande Prairie Mainline Loop No.2 (Karr)</t>
  </si>
  <si>
    <t>2021 NGTL System Expansion Project:
Grande Prairie Mainline Loop No.2 (Colt Section)</t>
  </si>
  <si>
    <t>2021 NGTL System Expansion Project:
January Creek Control Valve Addition</t>
  </si>
  <si>
    <t>2021 NGTL System Expansion Project:
Nordegg Compressor Station Unit Addition</t>
  </si>
  <si>
    <t>Clearwater West Expansion</t>
  </si>
  <si>
    <t>Lateral Expansion</t>
  </si>
  <si>
    <t>Compressor Station Coolers</t>
  </si>
  <si>
    <t>Compressor Station Modifications</t>
  </si>
  <si>
    <t xml:space="preserve">Edson Mainline Expansion </t>
  </si>
  <si>
    <t>Compressor Station</t>
  </si>
  <si>
    <t>Extraction Connections</t>
  </si>
  <si>
    <t xml:space="preserve">Abandonment </t>
  </si>
  <si>
    <t>Grande Prairie Mainline Loop</t>
  </si>
  <si>
    <t>Groundbirch Mainline Loop</t>
  </si>
  <si>
    <t>Urban Pipeline Replacement Project:
Edmonton UPR – NE Connector (AP)</t>
  </si>
  <si>
    <t>2018 Meter Stations and Laterals Abandonment Program</t>
  </si>
  <si>
    <t xml:space="preserve">
17.9
18.1</t>
  </si>
  <si>
    <t xml:space="preserve">2018 Pipeline Decommissioning Program </t>
  </si>
  <si>
    <t xml:space="preserve">
14.3
28 - Class 5</t>
  </si>
  <si>
    <t xml:space="preserve">2021 NGTL System Expansion Project </t>
  </si>
  <si>
    <t xml:space="preserve">Canada Energy Regulator Report for the 2021 NGTL System Expansion Project </t>
  </si>
  <si>
    <t xml:space="preserve">NGTL 2017 Annual Plan </t>
  </si>
  <si>
    <t xml:space="preserve">NGTL 2015 Annual Plan </t>
  </si>
  <si>
    <t xml:space="preserve">Clearwater Compressor Station C7 Unit Addition </t>
  </si>
  <si>
    <t xml:space="preserve">Saddle Lake Lateral Loop (Cold Lake Section) Project </t>
  </si>
  <si>
    <t xml:space="preserve">NGTL 2018 Annual Plan </t>
  </si>
  <si>
    <t xml:space="preserve">Application for the Construction of Edson Mainline Expansion Project </t>
  </si>
  <si>
    <t xml:space="preserve">NGTL 2019 Annual Plan </t>
  </si>
  <si>
    <t xml:space="preserve">Forestburg </t>
  </si>
  <si>
    <t xml:space="preserve">Application for the Construction of Groundbirch Mainline Loop (Sunrise Section) </t>
  </si>
  <si>
    <t xml:space="preserve">GRA Application Filed </t>
  </si>
  <si>
    <t xml:space="preserve">Application for the Construction of North Corridor Expansion Project </t>
  </si>
  <si>
    <t>North Montney Project</t>
  </si>
  <si>
    <t>West Path Delivery 2023
WAML Loop No. 2 (Turner Valley)</t>
  </si>
  <si>
    <t>West Path Delivery 2023
WAML Loop No. 2 (Lundbreck)</t>
  </si>
  <si>
    <t>West Path Delivery 2022
Edson Mainline No. 4 (Raven River)</t>
  </si>
  <si>
    <t>West Path Delivery 2022
WAML Loop No. 2 (Alberta British Columbia)</t>
  </si>
  <si>
    <t>West Path Delivery 2022
ABC Border Meter Station Expansion</t>
  </si>
  <si>
    <t>West Path Delivery 2023 
WAML Loop No. 2 (Longview)</t>
  </si>
  <si>
    <t xml:space="preserve">NGTL 2013 Annual Plan </t>
  </si>
  <si>
    <t xml:space="preserve">Application for North Montney Project </t>
  </si>
  <si>
    <t>North Montney Mainlne Project - Application for Variance</t>
  </si>
  <si>
    <t xml:space="preserve">NGTL 2016 Annual Plan </t>
  </si>
  <si>
    <t>Lateral Loop</t>
  </si>
  <si>
    <t>Sales Meter Station</t>
  </si>
  <si>
    <t>Pipeline Upgrade</t>
  </si>
  <si>
    <t>Compressor Station Decomissioning</t>
  </si>
  <si>
    <t>North Central Corridor Loop</t>
  </si>
  <si>
    <t xml:space="preserve">North Corridor Expansion </t>
  </si>
  <si>
    <t xml:space="preserve">North Montney Project </t>
  </si>
  <si>
    <t xml:space="preserve">North Path Delivery  </t>
  </si>
  <si>
    <t>Northwest Mainline Loop</t>
  </si>
  <si>
    <t>Peace River Mainline Abandonment</t>
  </si>
  <si>
    <t>Pembina-Keephills Transmission Project</t>
  </si>
  <si>
    <t>Compressor Station Unit Addition &amp; Coolers</t>
  </si>
  <si>
    <t xml:space="preserve">Cogen Delivery Station </t>
  </si>
  <si>
    <t>Saddle West Expansion</t>
  </si>
  <si>
    <t>Delivery Meter Station</t>
  </si>
  <si>
    <t xml:space="preserve">860T
Turbine Meter 
</t>
  </si>
  <si>
    <t>Pipeline Acquisition</t>
  </si>
  <si>
    <t>Connection Piping</t>
  </si>
  <si>
    <t>Crossover</t>
  </si>
  <si>
    <t>Transmission Loop</t>
  </si>
  <si>
    <t>Pipeline Replacement</t>
  </si>
  <si>
    <t>West Path Delivery 2022</t>
  </si>
  <si>
    <t>West Path Delivery 2023</t>
  </si>
  <si>
    <t xml:space="preserve">West Path Delivery Project </t>
  </si>
  <si>
    <t xml:space="preserve">Frequency </t>
  </si>
  <si>
    <t>Meter Station &amp; Lateral Abandonment</t>
  </si>
  <si>
    <t>Pipeline &amp; Associated Decommissioning</t>
  </si>
  <si>
    <t>Expansion &amp; Lateral Loop</t>
  </si>
  <si>
    <t>NGTL System Expansion</t>
  </si>
  <si>
    <t>North Corridor Expansion</t>
  </si>
  <si>
    <r>
      <t>Forecast Cost</t>
    </r>
    <r>
      <rPr>
        <b/>
        <vertAlign val="superscript"/>
        <sz val="12"/>
        <color theme="1"/>
        <rFont val="Times New Roman"/>
        <family val="1"/>
      </rPr>
      <t xml:space="preserve"> </t>
    </r>
    <r>
      <rPr>
        <b/>
        <sz val="12"/>
        <color theme="1"/>
        <rFont val="Times New Roman"/>
        <family val="1"/>
      </rPr>
      <t xml:space="preserve"> ($Millions)</t>
    </r>
  </si>
  <si>
    <r>
      <t xml:space="preserve">Pipeline Laterals
</t>
    </r>
    <r>
      <rPr>
        <sz val="12"/>
        <rFont val="Times New Roman"/>
        <family val="1"/>
      </rPr>
      <t xml:space="preserve">Baxter Lake
Calling Lake East
Calling Lake South
East Lat Loop
Edgerton
Flat Lake Lat Loop
Flat Lake Lat Ext
Judy Creek Sales
North Lat Ext Loop
Wainwright 
Wapiti
Zama Lake
</t>
    </r>
    <r>
      <rPr>
        <u/>
        <sz val="12"/>
        <rFont val="Times New Roman"/>
        <family val="1"/>
      </rPr>
      <t xml:space="preserve">
Associated Facilities
</t>
    </r>
    <r>
      <rPr>
        <sz val="12"/>
        <rFont val="Times New Roman"/>
        <family val="1"/>
      </rPr>
      <t xml:space="preserve">Edgerton Rec 
Judy Creek Sales
Zama Lake No. 1 Rec
Zama Lake No. 2 Rec
Wapiti Rec PTI
360m Cross-over
</t>
    </r>
  </si>
  <si>
    <t xml:space="preserve">Facility Category  </t>
  </si>
  <si>
    <t>NGTL West Path Delivery 2022 CER</t>
  </si>
  <si>
    <t>Keephills Expansion (AP)</t>
  </si>
  <si>
    <t>Control Station
Meter Station</t>
  </si>
  <si>
    <t>5.4 km NPS 8
3 Delivery Stations</t>
  </si>
  <si>
    <t>(GRA) AUC Project Update Filed</t>
  </si>
  <si>
    <t xml:space="preserve">Summary: </t>
  </si>
  <si>
    <t>Total Costs by In-Service Year *</t>
  </si>
  <si>
    <t xml:space="preserve"> Date of Status </t>
  </si>
  <si>
    <t>In-Service</t>
  </si>
  <si>
    <t>Applied for</t>
  </si>
  <si>
    <t xml:space="preserve">Installation (AP) </t>
  </si>
  <si>
    <t>Gleichen-Cluny GRA Filed</t>
  </si>
  <si>
    <t xml:space="preserve">Report Updates </t>
  </si>
  <si>
    <t>Delayed regulatory approval impacted cost and execution plans. Elevated prime contractor costs due to unfavorable market conditions.</t>
  </si>
  <si>
    <t>Acquisition</t>
  </si>
  <si>
    <t>Pioneer Pipeline Asset Purchase 
(AP)</t>
  </si>
  <si>
    <r>
      <t xml:space="preserve">Meter Stations w/Laterals
</t>
    </r>
    <r>
      <rPr>
        <sz val="11"/>
        <rFont val="Times New Roman"/>
        <family val="1"/>
      </rPr>
      <t xml:space="preserve">AECO A
AECO I
Andrew
Chard
Donnelly
Esther Border
Meadow Creek
Mons Lake
Mons Lake East
Princess South
Retlaw
Rock Island Lake
Rumsey West
Saddle Lake West
West Viking
</t>
    </r>
    <r>
      <rPr>
        <u/>
        <sz val="11"/>
        <rFont val="Times New Roman"/>
        <family val="1"/>
      </rPr>
      <t xml:space="preserve">
Stand-Alone Meter Stations
</t>
    </r>
    <r>
      <rPr>
        <sz val="11"/>
        <rFont val="Times New Roman"/>
        <family val="1"/>
      </rPr>
      <t xml:space="preserve">Rock Island Lake 
South No. 2
</t>
    </r>
    <r>
      <rPr>
        <u/>
        <sz val="11"/>
        <rFont val="Times New Roman"/>
        <family val="1"/>
      </rPr>
      <t xml:space="preserve">Stand-Alone Laterals
</t>
    </r>
    <r>
      <rPr>
        <sz val="11"/>
        <rFont val="Times New Roman"/>
        <family val="1"/>
      </rPr>
      <t xml:space="preserve">Boundary Lake South
Flat Lake Lateral Ext.
Marten Hills
White Earth Creek
</t>
    </r>
    <r>
      <rPr>
        <u/>
        <sz val="11"/>
        <rFont val="Times New Roman"/>
        <family val="1"/>
      </rPr>
      <t xml:space="preserve">
</t>
    </r>
  </si>
  <si>
    <t>10.8 km NPS 8 
2.4 km NPS 6
Control Station 
3 Delivery Stations</t>
  </si>
  <si>
    <t xml:space="preserve">
5
5
4 - Class 3</t>
  </si>
  <si>
    <t>5 - NPS 20U 
Ultrasonic Meters</t>
  </si>
  <si>
    <t xml:space="preserve">2021 Clearwater Unit Addition </t>
  </si>
  <si>
    <t>Clearwater Compressor Station Unit Addition &amp; Coolers</t>
  </si>
  <si>
    <r>
      <t>References</t>
    </r>
    <r>
      <rPr>
        <b/>
        <vertAlign val="superscript"/>
        <sz val="12"/>
        <rFont val="Times New Roman"/>
        <family val="1"/>
      </rPr>
      <t xml:space="preserve"> *</t>
    </r>
  </si>
  <si>
    <r>
      <t>Forecast Cost</t>
    </r>
    <r>
      <rPr>
        <b/>
        <vertAlign val="superscript"/>
        <sz val="12"/>
        <rFont val="Times New Roman"/>
        <family val="1"/>
      </rPr>
      <t xml:space="preserve"> *</t>
    </r>
    <r>
      <rPr>
        <b/>
        <sz val="12"/>
        <rFont val="Times New Roman"/>
        <family val="1"/>
      </rPr>
      <t xml:space="preserve"> ($Millions)</t>
    </r>
  </si>
  <si>
    <t>1.9
1.4</t>
  </si>
  <si>
    <t>Groundbirch Mainline (Saturn Section) &amp; Saddle Hills Unit Addition</t>
  </si>
  <si>
    <t>Apr 2021 - Apr 2022</t>
  </si>
  <si>
    <t>NGTL West Path Delivery 2023 CER</t>
  </si>
  <si>
    <t>NGTL GBML Loop (Saturn Section) &amp; Saddle Hills CS C4 Unit Addition</t>
  </si>
  <si>
    <t>Groundbirch Mainline (Saturn Section) &amp; Saddle Hills Unit Addition:
Groundbirch Mainline Loop (Saturn Section)</t>
  </si>
  <si>
    <t>Groundbirch Mainline (Saturn Section) &amp; Saddle Hills Unit Addition:
Saddle Hills Compressor Station Unit Addition</t>
  </si>
  <si>
    <t>44 km NPS 48</t>
  </si>
  <si>
    <t>9 km NPS 48</t>
  </si>
  <si>
    <t>ATCO Pioneer AUC Application</t>
  </si>
  <si>
    <t>Old Alaska No. 2</t>
  </si>
  <si>
    <t>Gundy West No. 2</t>
  </si>
  <si>
    <t>880U
Ultrasonic Meter</t>
  </si>
  <si>
    <t>660-2U
Ultrasonic Meter</t>
  </si>
  <si>
    <t xml:space="preserve">Scotford PDH Delivery Meter Station (AP)
</t>
  </si>
  <si>
    <t xml:space="preserve">Spruce Grove and Stony Plain UPU – Installation (AP)
</t>
  </si>
  <si>
    <t xml:space="preserve">2021 NGTL System Expansion Project:
Grande Prairie Mainline Loop No.3 (Elmworth Section 2 &amp; 3) </t>
  </si>
  <si>
    <t>Annual Plans</t>
  </si>
  <si>
    <t>i.</t>
  </si>
  <si>
    <t>ii.</t>
  </si>
  <si>
    <t>iii.</t>
  </si>
  <si>
    <t>iv.</t>
  </si>
  <si>
    <t>v.</t>
  </si>
  <si>
    <t>vi.</t>
  </si>
  <si>
    <t>vii.</t>
  </si>
  <si>
    <t>Coolers</t>
  </si>
  <si>
    <t>Hidden Lake &amp; Hidden Lake North Station Coolers</t>
  </si>
  <si>
    <t>Gundy West No. 2 Receipt Meter Station</t>
  </si>
  <si>
    <t xml:space="preserve">Old Alaska No. 2 Receipt Meter Station </t>
  </si>
  <si>
    <t>Pioneer Interconnect</t>
  </si>
  <si>
    <t>Interconnect</t>
  </si>
  <si>
    <t>Pioneer South Pipeline Acquisition</t>
  </si>
  <si>
    <t>30 km NPS 20</t>
  </si>
  <si>
    <t>Canada Energy Regulator - REGDOCS - C10955 NOVA Gas Transmission Ltd. - Pioneer South Pipeline Acquisition (cer-rec.gc.ca)</t>
  </si>
  <si>
    <t>101 km NPS 20</t>
  </si>
  <si>
    <t xml:space="preserve">
2-16104U Ultrasonic 
2-1284U Ultrasonic
2-1064U Ultrasonic
2-1064U Ultrasonic
2-2416U Ultrasonic</t>
  </si>
  <si>
    <t xml:space="preserve">
Apr 2020
Sep 2019
Apr 2021
Sep 2019 
Q3 2021</t>
  </si>
  <si>
    <t>Delivery Meter Station Replacement</t>
  </si>
  <si>
    <t>March 1, 2021 - GRA Application Approved</t>
  </si>
  <si>
    <t>1010U
Ultrasonic Meter</t>
  </si>
  <si>
    <t xml:space="preserve">April 30, 2021 - West Path Delivery Project </t>
  </si>
  <si>
    <t xml:space="preserve">Keephills Expansion </t>
  </si>
  <si>
    <t>2024+</t>
  </si>
  <si>
    <t>In-service</t>
  </si>
  <si>
    <t>North Corridor Expansion - GIC Approval</t>
  </si>
  <si>
    <t>Chambers Creek Receipt Meter Station</t>
  </si>
  <si>
    <t>860U-4</t>
  </si>
  <si>
    <t>Smoky River South Sales Meter Station</t>
  </si>
  <si>
    <t>GBML (Saturn) and Saddle Hills UA Application</t>
  </si>
  <si>
    <t>Hidden Lake and Hidden Lake North Cooler Additions Application</t>
  </si>
  <si>
    <t>Edson Mainline Expansion CER Approval</t>
  </si>
  <si>
    <t>Pioneer (AP) AUC Approval</t>
  </si>
  <si>
    <t>Variance Application Meters
Blair Creek
Gundy
Kobes
Altares
Aitken Creek Interconnect</t>
  </si>
  <si>
    <t xml:space="preserve">
ISD May 19, 2020
ISD Jan 31, 2020
ISD Feb 26, 2021
ISD Jan 31, 2020
ISD Jun 25, 2021</t>
  </si>
  <si>
    <t>Smoky River South Sales Meter Station Application</t>
  </si>
  <si>
    <t>860U
Ultrasonic Meter</t>
  </si>
  <si>
    <t>McLeod River Sales Meter Station</t>
  </si>
  <si>
    <t>Feb 9, 2021 - TTFP Notification
Sep 17, 2021 - Streamlining Order Notification</t>
  </si>
  <si>
    <t>Variance Explanation</t>
  </si>
  <si>
    <r>
      <t xml:space="preserve">Total Costs by In-Service
</t>
    </r>
    <r>
      <rPr>
        <sz val="16"/>
        <color theme="1"/>
        <rFont val="Times New Roman"/>
        <family val="1"/>
      </rPr>
      <t>Total Costs by In-Service Year are a summation of the last provided costs of all NGTL capacity capital projects with expected or realized in-service dates within a calendar year.  Costs for non NGTL capacity capital projects, such as ATCO Pipelines, CIAC, decommissioning or abandonment projects, are excluded.  These annual summations of costs will not match other regulatory filings with different costs bases.</t>
    </r>
    <r>
      <rPr>
        <b/>
        <sz val="16"/>
        <color theme="1"/>
        <rFont val="Times New Roman"/>
        <family val="1"/>
      </rPr>
      <t xml:space="preserve">
Variance Explanation
</t>
    </r>
    <r>
      <rPr>
        <sz val="16"/>
        <color theme="1"/>
        <rFont val="Times New Roman"/>
        <family val="1"/>
      </rPr>
      <t xml:space="preserve">Variance explanations are provided for all NGTL capacity capital projects with EAC costs equal to or greater than $25 million with a variance greater than 10% between the EAC and applied-for costs. </t>
    </r>
    <r>
      <rPr>
        <b/>
        <sz val="16"/>
        <color theme="1"/>
        <rFont val="Times New Roman"/>
        <family val="1"/>
      </rPr>
      <t xml:space="preserve">
</t>
    </r>
  </si>
  <si>
    <t xml:space="preserve">McLeod River Sales Meter Station Application </t>
  </si>
  <si>
    <t>257 - ROM
278 - Class 5</t>
  </si>
  <si>
    <t>65 - ROM
75 - Class 5</t>
  </si>
  <si>
    <t>83 - ROM
72 - Class 5</t>
  </si>
  <si>
    <t>209 - ROM
209 - Class 5</t>
  </si>
  <si>
    <t>332 - ROM
377 - Class 5
530 - Class 3
665 - Class 3</t>
  </si>
  <si>
    <t>143 - ROM
140 - Class 5</t>
  </si>
  <si>
    <t>159 - ROM
151 - Class 5</t>
  </si>
  <si>
    <t>42 - ROM
65 - Class 4
66 - EAC</t>
  </si>
  <si>
    <t>Pipe Looping</t>
  </si>
  <si>
    <t>33km NPS 48</t>
  </si>
  <si>
    <t>Proposed</t>
  </si>
  <si>
    <t>Berland River Compressor Station Unit and Coolers Addition</t>
  </si>
  <si>
    <t>viii.</t>
  </si>
  <si>
    <t xml:space="preserve">NGTL 2021 Annual Plan </t>
  </si>
  <si>
    <t xml:space="preserve">NGTL 2020 Annual Plan </t>
  </si>
  <si>
    <t>ix.</t>
  </si>
  <si>
    <t>40 - ROM</t>
  </si>
  <si>
    <t>Inland Looping (AP)</t>
  </si>
  <si>
    <t>Grande Prairie Mainline  Loop No. 4 
(Valhalla North Section)</t>
  </si>
  <si>
    <t>Hidden Lake and Hidden Lake North Cooler Additions CER Approval</t>
  </si>
  <si>
    <t>39 - Class 4
38 - EAC</t>
  </si>
  <si>
    <r>
      <t xml:space="preserve">Jun 29, 2017 - TTFP Notification
Aug 21, 2017 - NEB Application Filed </t>
    </r>
    <r>
      <rPr>
        <vertAlign val="superscript"/>
        <sz val="12"/>
        <rFont val="Times New Roman"/>
        <family val="1"/>
      </rPr>
      <t>1</t>
    </r>
  </si>
  <si>
    <r>
      <t xml:space="preserve">
Aug 16, 2018 - TTFP Notification
Sept 28, 2018 - NEB Application filed </t>
    </r>
    <r>
      <rPr>
        <vertAlign val="superscript"/>
        <sz val="12"/>
        <rFont val="Times New Roman"/>
        <family val="1"/>
      </rPr>
      <t>2</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</si>
  <si>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May 7, 2021 - Revised Class Estimate</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</si>
  <si>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</si>
  <si>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Nov 18, 2021 - Facility Status Update (Estimate at Complete)
</t>
    </r>
  </si>
  <si>
    <t>Emerson Creek Compressor Station Approval</t>
  </si>
  <si>
    <t>Increased costs related to constructability, site complexity and elevated prime contractor costs due to unfavorable market conditions</t>
  </si>
  <si>
    <t>145 - ROM
128 - Class 5
153 - EAC</t>
  </si>
  <si>
    <t>Gleichen Transmission Looping (AP)
Cluny Transmission Looping  (AP)</t>
  </si>
  <si>
    <t>Q2 2024</t>
  </si>
  <si>
    <t>2021 Meter Station and Laterals Abandonment Program</t>
  </si>
  <si>
    <r>
      <t xml:space="preserve">Pipeline Laterals &amp; Meters
</t>
    </r>
    <r>
      <rPr>
        <sz val="12"/>
        <rFont val="Times New Roman"/>
        <family val="1"/>
      </rPr>
      <t>12 - 151.2 km
9 Receipt
1 Delivery</t>
    </r>
    <r>
      <rPr>
        <u/>
        <sz val="12"/>
        <rFont val="Times New Roman"/>
        <family val="1"/>
      </rPr>
      <t xml:space="preserve">
Stand-Alone Meters
</t>
    </r>
    <r>
      <rPr>
        <sz val="12"/>
        <rFont val="Times New Roman"/>
        <family val="1"/>
      </rPr>
      <t xml:space="preserve">3 Receipt
1 Delivery
</t>
    </r>
  </si>
  <si>
    <t xml:space="preserve">
2.7 km NPS 3
2.3 km NPS 3
</t>
  </si>
  <si>
    <t>2021 NGTL System Expansion Project:
Grande Prairie Mainline Loop No.4 (Valhalla)</t>
  </si>
  <si>
    <t>Connection Facility</t>
  </si>
  <si>
    <t>Leismer Ethane Extraction Plant Tie-in</t>
  </si>
  <si>
    <t>NPS 30 Connection, Valves, Tees</t>
  </si>
  <si>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 xml:space="preserve">5
</t>
    </r>
    <r>
      <rPr>
        <sz val="12"/>
        <rFont val="Times New Roman"/>
        <family val="1"/>
      </rPr>
      <t xml:space="preserve">Sep 8, 2020 - Facility Status Class Estimate Update
Jun 7, 2022 - Facility Status Update (Estimate at Complete)
</t>
    </r>
  </si>
  <si>
    <t>2021 Meter Station and Laterals Decommisioning Program</t>
  </si>
  <si>
    <t>Q4 2023</t>
  </si>
  <si>
    <r>
      <t xml:space="preserve">Pipeline Laterals &amp; Meters
</t>
    </r>
    <r>
      <rPr>
        <sz val="12"/>
        <rFont val="Times New Roman"/>
        <family val="1"/>
      </rPr>
      <t>5 - 120.7 km
2 Receipt
1 Delivery</t>
    </r>
    <r>
      <rPr>
        <u/>
        <sz val="12"/>
        <rFont val="Times New Roman"/>
        <family val="1"/>
      </rPr>
      <t xml:space="preserve">
</t>
    </r>
  </si>
  <si>
    <t>Meter Station &amp; Lateral Decommisioning</t>
  </si>
  <si>
    <t>68
64 - EAC</t>
  </si>
  <si>
    <t>276
266
198
193 - EAC</t>
  </si>
  <si>
    <t>2021 Meter Station and Laterals Decommissioning Program</t>
  </si>
  <si>
    <r>
      <t xml:space="preserve">Dec 4, 2017 - TTFP Presentation, 2017 Annual Plan </t>
    </r>
    <r>
      <rPr>
        <vertAlign val="superscript"/>
        <sz val="12"/>
        <rFont val="Times New Roman"/>
        <family val="1"/>
      </rPr>
      <t>v</t>
    </r>
    <r>
      <rPr>
        <sz val="12"/>
        <rFont val="Times New Roman"/>
        <family val="1"/>
      </rPr>
      <t xml:space="preserve">
Feb 13, 2018 - TTFP Facility Update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May 7, 2021 - Revised Class Estimate
Nov 15, 2022 - Facility Status Update (Estimate at Complete)</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</si>
  <si>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 xml:space="preserve">5
</t>
    </r>
    <r>
      <rPr>
        <sz val="12"/>
        <rFont val="Times New Roman"/>
        <family val="1"/>
      </rPr>
      <t>Sep 8, 2020 - Facility Status Class Estimate Update
May 7, 2021 - Revised Class Estimate
Nov 15, 2022 - Facility Status Update (Estimate at Complete)</t>
    </r>
  </si>
  <si>
    <r>
      <t xml:space="preserve">Dec 4, 2017 - TTFP Presentation, 2017 Annual Plan </t>
    </r>
    <r>
      <rPr>
        <vertAlign val="superscript"/>
        <sz val="12"/>
        <rFont val="Times New Roman"/>
        <family val="1"/>
      </rPr>
      <t>v</t>
    </r>
    <r>
      <rPr>
        <sz val="12"/>
        <rFont val="Times New Roman"/>
        <family val="1"/>
      </rPr>
      <t xml:space="preserve">
Feb 13, 2018 - TTFP Facility Update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May 7, 2021 - Revised Class Estimate
Nov 15, 2022 - Facility Status Update (Estimate at Complete)</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</si>
  <si>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 xml:space="preserve">4
</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May 7, 2021 - Revised Class Estimate
Nov 15, 2022 - Facility Status Update (Estimate at Complete)</t>
    </r>
  </si>
  <si>
    <t>Apr 23, 2022
Oct 26, 2022</t>
  </si>
  <si>
    <t>2-1010U
Ultrasonic Meter</t>
  </si>
  <si>
    <t>Q3 2024</t>
  </si>
  <si>
    <t>West Path Delivery 2023 Project CER Approval</t>
  </si>
  <si>
    <t>Mildred Lake West Sales Meter Station</t>
  </si>
  <si>
    <r>
      <t xml:space="preserve">
</t>
    </r>
    <r>
      <rPr>
        <sz val="16"/>
        <color theme="1"/>
        <rFont val="Times New Roman"/>
        <family val="1"/>
      </rPr>
      <t xml:space="preserve">The Facility Status Update describes the current status of facilities that were applied for, are under construction or have been placed on-stream </t>
    </r>
    <r>
      <rPr>
        <sz val="16"/>
        <rFont val="Times New Roman"/>
        <family val="1"/>
      </rPr>
      <t xml:space="preserve">since the 2022 Annual Plan was issued on December 15, 2022 and maintains a record of the facilities for two years prior to the current year. </t>
    </r>
    <r>
      <rPr>
        <sz val="16"/>
        <color theme="1"/>
        <rFont val="Times New Roman"/>
        <family val="1"/>
      </rPr>
      <t xml:space="preserve"> Periodic updates are being provided based on the level of activity occurring with respect to facilities.  Facilities with (AP) after the project name refer to facilities in the ATCO Pipelines footprint.</t>
    </r>
    <r>
      <rPr>
        <sz val="14"/>
        <color theme="1"/>
        <rFont val="Times New Roman"/>
        <family val="1"/>
      </rPr>
      <t xml:space="preserve">
</t>
    </r>
  </si>
  <si>
    <t>Leming Loop</t>
  </si>
  <si>
    <t>x.</t>
  </si>
  <si>
    <t>NGTL 2022 Annual Plan</t>
  </si>
  <si>
    <t>Mackie Compressor Station</t>
  </si>
  <si>
    <t>2026-2028</t>
  </si>
  <si>
    <t>210 - ROM</t>
  </si>
  <si>
    <t>Groundbirch Mainline Loop (BC Section)</t>
  </si>
  <si>
    <t>25 km NPS 42</t>
  </si>
  <si>
    <t>175 - ROM</t>
  </si>
  <si>
    <t>Control Valve</t>
  </si>
  <si>
    <t>Princess Control Valve Addition</t>
  </si>
  <si>
    <t>20 - ROM</t>
  </si>
  <si>
    <t>Oakland Compressor Station Unit Addition</t>
  </si>
  <si>
    <t>170 - ROM</t>
  </si>
  <si>
    <t>North Lateral Loop</t>
  </si>
  <si>
    <t>25 km NPS 30</t>
  </si>
  <si>
    <t>135 - ROM</t>
  </si>
  <si>
    <t>Inland Looping - Phase 2 (AP)</t>
  </si>
  <si>
    <t>27km NPS 24</t>
  </si>
  <si>
    <t>110 - ROM</t>
  </si>
  <si>
    <t>115 - ROM</t>
  </si>
  <si>
    <t>Compressor Station Upgrades</t>
  </si>
  <si>
    <t>Cloverbar Compressor Station Upgrades (AP)</t>
  </si>
  <si>
    <t>Station Upgrades</t>
  </si>
  <si>
    <t>10 - ROM</t>
  </si>
  <si>
    <r>
      <rPr>
        <u/>
        <sz val="8.6999999999999993"/>
        <rFont val="Times New Roman"/>
        <family val="1"/>
      </rPr>
      <t>Meter Stations w/Laterals</t>
    </r>
    <r>
      <rPr>
        <sz val="8.6999999999999993"/>
        <rFont val="Times New Roman"/>
        <family val="1"/>
      </rPr>
      <t xml:space="preserve">
Acadia East
Acadia North
Acadia Valley
Bear Canyon West
Big Bend East
Blueberry Hill
Blue Jay 
Donatville
Hines Creek
Hines Creek West
Last Lake
Lawrence Lake 
Manir
Mills
Tangent East
</t>
    </r>
    <r>
      <rPr>
        <u/>
        <sz val="8.6999999999999993"/>
        <rFont val="Times New Roman"/>
        <family val="1"/>
      </rPr>
      <t>Stand-Alone Meters</t>
    </r>
    <r>
      <rPr>
        <sz val="8.6999999999999993"/>
        <rFont val="Times New Roman"/>
        <family val="1"/>
      </rPr>
      <t xml:space="preserve">
Elinor Lake East
Mega River
Mega River No. 2
Rod Lake
Rod Lake Sales
Rossbear Lake
Snowfall Creek
Squirrel Mountain
Owl Lake South
Owl Lake South No. 2
Owl Lake South No. 3
</t>
    </r>
    <r>
      <rPr>
        <u/>
        <sz val="8.6999999999999993"/>
        <rFont val="Times New Roman"/>
        <family val="1"/>
      </rPr>
      <t>Stand-Alone Laterals</t>
    </r>
    <r>
      <rPr>
        <sz val="8.6999999999999993"/>
        <rFont val="Times New Roman"/>
        <family val="1"/>
      </rPr>
      <t xml:space="preserve">
Alderson Lateral
Kaybob South Lateral
McNeill X-Over
</t>
    </r>
  </si>
  <si>
    <t>Inland Compressor Station (AP)</t>
  </si>
  <si>
    <t>Proposed*
Requirement and in-service timing of facility contingent upon the finalization of commercial arrangements</t>
  </si>
  <si>
    <t>2026+</t>
  </si>
  <si>
    <r>
      <t xml:space="preserve">Mar 7, 2022 - TTFP Notification
May 3, 2022 - CER Application Filed </t>
    </r>
    <r>
      <rPr>
        <vertAlign val="superscript"/>
        <sz val="12"/>
        <rFont val="Times New Roman"/>
        <family val="1"/>
      </rPr>
      <t>43</t>
    </r>
  </si>
  <si>
    <r>
      <t xml:space="preserve">Jun 13, 2022 - TTFP Notification
Aug 22, 2022 - CER Application Filed </t>
    </r>
    <r>
      <rPr>
        <vertAlign val="superscript"/>
        <sz val="12"/>
        <rFont val="Times New Roman"/>
        <family val="1"/>
      </rPr>
      <t>44</t>
    </r>
  </si>
  <si>
    <r>
      <t xml:space="preserve">May 25, 2021 - TTFP Notification
Jun 16, 2021 - CER Application Filed </t>
    </r>
    <r>
      <rPr>
        <vertAlign val="superscript"/>
        <sz val="12"/>
        <rFont val="Times New Roman"/>
        <family val="1"/>
      </rPr>
      <t>33</t>
    </r>
  </si>
  <si>
    <r>
      <t xml:space="preserve">Dec 4, 2017 - TTFP Presentation, 2017 Annual Plan </t>
    </r>
    <r>
      <rPr>
        <vertAlign val="superscript"/>
        <sz val="12"/>
        <rFont val="Times New Roman"/>
        <family val="1"/>
      </rPr>
      <t>v</t>
    </r>
    <r>
      <rPr>
        <sz val="12"/>
        <rFont val="Times New Roman"/>
        <family val="1"/>
      </rPr>
      <t xml:space="preserve">
Jul 20, 2018 - TTFP Update
Sep 26, 2018 - CER Application Filed </t>
    </r>
    <r>
      <rPr>
        <vertAlign val="superscript"/>
        <sz val="12"/>
        <rFont val="Times New Roman"/>
        <family val="1"/>
      </rPr>
      <t>6</t>
    </r>
    <r>
      <rPr>
        <sz val="12"/>
        <rFont val="Times New Roman"/>
        <family val="1"/>
      </rPr>
      <t xml:space="preserve">
Feb 8, 2022 - Facility Status Update (Estimate at Complete)
</t>
    </r>
  </si>
  <si>
    <r>
      <t xml:space="preserve">Aug 9, 2019 - TTFP Notification
Aug 23, 2019 - NEB Application Filed </t>
    </r>
    <r>
      <rPr>
        <vertAlign val="superscript"/>
        <sz val="12"/>
        <rFont val="Times New Roman"/>
        <family val="1"/>
      </rPr>
      <t>7</t>
    </r>
    <r>
      <rPr>
        <sz val="12"/>
        <rFont val="Times New Roman"/>
        <family val="1"/>
      </rPr>
      <t xml:space="preserve">
 </t>
    </r>
  </si>
  <si>
    <r>
      <t xml:space="preserve">Nov 12, 2019 - TTFP Presentation, 2019 Annual Plan </t>
    </r>
    <r>
      <rPr>
        <vertAlign val="superscript"/>
        <sz val="12"/>
        <rFont val="Times New Roman"/>
        <family val="1"/>
      </rPr>
      <t>vii</t>
    </r>
    <r>
      <rPr>
        <sz val="12"/>
        <rFont val="Times New Roman"/>
        <family val="1"/>
      </rPr>
      <t xml:space="preserve">
June 1, 2021 - CER Application Filed</t>
    </r>
    <r>
      <rPr>
        <vertAlign val="superscript"/>
        <sz val="12"/>
        <rFont val="Times New Roman"/>
        <family val="1"/>
      </rPr>
      <t xml:space="preserve"> 32</t>
    </r>
    <r>
      <rPr>
        <sz val="12"/>
        <rFont val="Times New Roman"/>
        <family val="1"/>
      </rPr>
      <t xml:space="preserve">
Dec 22, 2021- CER Approval</t>
    </r>
    <r>
      <rPr>
        <vertAlign val="superscript"/>
        <sz val="12"/>
        <rFont val="Times New Roman"/>
        <family val="1"/>
      </rPr>
      <t>40</t>
    </r>
  </si>
  <si>
    <r>
      <t xml:space="preserve">Jun 16, 2020 – GRA Application Filed </t>
    </r>
    <r>
      <rPr>
        <vertAlign val="superscript"/>
        <sz val="12"/>
        <rFont val="Times New Roman"/>
        <family val="1"/>
      </rPr>
      <t>20</t>
    </r>
    <r>
      <rPr>
        <sz val="12"/>
        <rFont val="Times New Roman"/>
        <family val="1"/>
      </rPr>
      <t xml:space="preserve">
Mar 1, 2021 - GRA Application Approved </t>
    </r>
    <r>
      <rPr>
        <vertAlign val="superscript"/>
        <sz val="12"/>
        <rFont val="Times New Roman"/>
        <family val="1"/>
      </rPr>
      <t xml:space="preserve">28
</t>
    </r>
  </si>
  <si>
    <r>
      <t xml:space="preserve">Nov 12, 2019 - TTFP Presentation, 2019 Annual Plan </t>
    </r>
    <r>
      <rPr>
        <vertAlign val="superscript"/>
        <sz val="12"/>
        <rFont val="Times New Roman"/>
        <family val="1"/>
      </rPr>
      <t xml:space="preserve">vii
</t>
    </r>
    <r>
      <rPr>
        <sz val="12"/>
        <rFont val="Times New Roman"/>
        <family val="1"/>
      </rPr>
      <t xml:space="preserve">
Nov 5, 2020 - CER Application Filed </t>
    </r>
    <r>
      <rPr>
        <vertAlign val="superscript"/>
        <sz val="12"/>
        <rFont val="Times New Roman"/>
        <family val="1"/>
      </rPr>
      <t>23</t>
    </r>
    <r>
      <rPr>
        <sz val="12"/>
        <rFont val="Times New Roman"/>
        <family val="1"/>
      </rPr>
      <t xml:space="preserve">
May, 13, 2021 - CER Approval </t>
    </r>
    <r>
      <rPr>
        <vertAlign val="superscript"/>
        <sz val="12"/>
        <rFont val="Times New Roman"/>
        <family val="1"/>
      </rPr>
      <t>31</t>
    </r>
  </si>
  <si>
    <r>
      <t xml:space="preserve">Nov 30, 2020 - TTFP Notification
Jan 12, 2021 - CER Application Filed </t>
    </r>
    <r>
      <rPr>
        <vertAlign val="superscript"/>
        <sz val="12"/>
        <rFont val="Times New Roman"/>
        <family val="1"/>
      </rPr>
      <t>25</t>
    </r>
    <r>
      <rPr>
        <sz val="12"/>
        <rFont val="Times New Roman"/>
        <family val="1"/>
      </rPr>
      <t xml:space="preserve">
</t>
    </r>
  </si>
  <si>
    <r>
      <t xml:space="preserve">Jun 16, 2020 - GRA Application Filed </t>
    </r>
    <r>
      <rPr>
        <vertAlign val="superscript"/>
        <sz val="12"/>
        <rFont val="Times New Roman"/>
        <family val="1"/>
      </rPr>
      <t xml:space="preserve">17 
</t>
    </r>
    <r>
      <rPr>
        <sz val="12"/>
        <rFont val="Times New Roman"/>
        <family val="1"/>
      </rPr>
      <t xml:space="preserve">Mar 1, 2021 - GRA Application Approved </t>
    </r>
    <r>
      <rPr>
        <vertAlign val="superscript"/>
        <sz val="12"/>
        <rFont val="Times New Roman"/>
        <family val="1"/>
      </rPr>
      <t>28</t>
    </r>
    <r>
      <rPr>
        <sz val="12"/>
        <rFont val="Times New Roman"/>
        <family val="1"/>
      </rPr>
      <t xml:space="preserve">
</t>
    </r>
  </si>
  <si>
    <r>
      <t xml:space="preserve">Aug 7, 2018 - TTFP Notification
Jul 30, 2018 - GRA Application Filed </t>
    </r>
    <r>
      <rPr>
        <vertAlign val="superscript"/>
        <sz val="12"/>
        <rFont val="Times New Roman"/>
        <family val="1"/>
      </rPr>
      <t>10</t>
    </r>
    <r>
      <rPr>
        <sz val="12"/>
        <rFont val="Times New Roman"/>
        <family val="1"/>
      </rPr>
      <t xml:space="preserve">
Jun 16, 2020 - GRA Application Filed </t>
    </r>
    <r>
      <rPr>
        <vertAlign val="superscript"/>
        <sz val="12"/>
        <rFont val="Times New Roman"/>
        <family val="1"/>
      </rPr>
      <t xml:space="preserve">21
</t>
    </r>
    <r>
      <rPr>
        <sz val="12"/>
        <rFont val="Times New Roman"/>
        <family val="1"/>
      </rPr>
      <t xml:space="preserve">
Mar 1, 2021 - GRA Application Approved </t>
    </r>
    <r>
      <rPr>
        <vertAlign val="superscript"/>
        <sz val="12"/>
        <rFont val="Times New Roman"/>
        <family val="1"/>
      </rPr>
      <t>28</t>
    </r>
    <r>
      <rPr>
        <sz val="12"/>
        <rFont val="Times New Roman"/>
        <family val="1"/>
      </rPr>
      <t xml:space="preserve">
</t>
    </r>
  </si>
  <si>
    <r>
      <t>Apr 06, 2022 - TTFP Notification
Apr 26, 2022 - CER Application Filed</t>
    </r>
    <r>
      <rPr>
        <vertAlign val="superscript"/>
        <sz val="12"/>
        <rFont val="Times New Roman"/>
        <family val="1"/>
      </rPr>
      <t>42</t>
    </r>
  </si>
  <si>
    <r>
      <t xml:space="preserve">Oct 12, 2021 - TTFP Notification
Oct 26, 2021 - CER Application Filed </t>
    </r>
    <r>
      <rPr>
        <vertAlign val="superscript"/>
        <sz val="12"/>
        <rFont val="Times New Roman"/>
        <family val="1"/>
      </rPr>
      <t>38</t>
    </r>
  </si>
  <si>
    <r>
      <t xml:space="preserve">Nov 30, 2020 - TTFP Notification
Jan 14, 2021 - CER Application Filed </t>
    </r>
    <r>
      <rPr>
        <vertAlign val="superscript"/>
        <sz val="12"/>
        <rFont val="Times New Roman"/>
        <family val="1"/>
      </rPr>
      <t>26</t>
    </r>
    <r>
      <rPr>
        <sz val="12"/>
        <rFont val="Times New Roman"/>
        <family val="1"/>
      </rPr>
      <t xml:space="preserve">
</t>
    </r>
  </si>
  <si>
    <r>
      <t xml:space="preserve">Oct 2, 2020 - TTFP Presentation
Oct 9, 2020 - AUC Application Filed </t>
    </r>
    <r>
      <rPr>
        <vertAlign val="superscript"/>
        <sz val="12"/>
        <rFont val="Times New Roman"/>
        <family val="1"/>
      </rPr>
      <t xml:space="preserve">24 </t>
    </r>
    <r>
      <rPr>
        <sz val="12"/>
        <rFont val="Times New Roman"/>
        <family val="1"/>
      </rPr>
      <t xml:space="preserve">
Jan 15, 2021 - NGTL CER Application Filed </t>
    </r>
    <r>
      <rPr>
        <vertAlign val="superscript"/>
        <sz val="12"/>
        <rFont val="Times New Roman"/>
        <family val="1"/>
      </rPr>
      <t>27</t>
    </r>
    <r>
      <rPr>
        <sz val="12"/>
        <rFont val="Times New Roman"/>
        <family val="1"/>
      </rPr>
      <t xml:space="preserve">
Jun 15, 2021 - AUC Approval </t>
    </r>
    <r>
      <rPr>
        <vertAlign val="superscript"/>
        <sz val="12"/>
        <rFont val="Times New Roman"/>
        <family val="1"/>
      </rPr>
      <t>36</t>
    </r>
    <r>
      <rPr>
        <sz val="12"/>
        <rFont val="Times New Roman"/>
        <family val="1"/>
      </rPr>
      <t xml:space="preserve">
Aug 9, 2022 - Facility Status Update (Estimate at Complete)</t>
    </r>
  </si>
  <si>
    <r>
      <t xml:space="preserve">Jan 15, 2021 - CER Application Filed </t>
    </r>
    <r>
      <rPr>
        <vertAlign val="superscript"/>
        <sz val="12"/>
        <rFont val="Times New Roman"/>
        <family val="1"/>
      </rPr>
      <t>27</t>
    </r>
    <r>
      <rPr>
        <sz val="12"/>
        <rFont val="Times New Roman"/>
        <family val="1"/>
      </rPr>
      <t xml:space="preserve">
Dec 22, 2021 - CER Approval </t>
    </r>
    <r>
      <rPr>
        <vertAlign val="superscript"/>
        <sz val="12"/>
        <rFont val="Times New Roman"/>
        <family val="1"/>
      </rPr>
      <t xml:space="preserve">41 
</t>
    </r>
    <r>
      <rPr>
        <sz val="12"/>
        <rFont val="Times New Roman"/>
        <family val="1"/>
      </rPr>
      <t>Aug 9, 2022 - Facility Status Update (Estimate at Complete)</t>
    </r>
  </si>
  <si>
    <r>
      <t xml:space="preserve">Feb 13, 2018 - TTFP Facility Update
Aug 23, 2019 - NEB Application Filed </t>
    </r>
    <r>
      <rPr>
        <vertAlign val="superscript"/>
        <sz val="12"/>
        <rFont val="Times New Roman"/>
        <family val="1"/>
      </rPr>
      <t>7</t>
    </r>
    <r>
      <rPr>
        <sz val="12"/>
        <rFont val="Times New Roman"/>
        <family val="1"/>
      </rPr>
      <t xml:space="preserve">
Oct 6,2021 - Appendix 2 Update (Estimate at Complete)</t>
    </r>
  </si>
  <si>
    <r>
      <t xml:space="preserve">May 20, 2021 - TTFP Notification
Aug 26, 2021 - NEB Application Filed </t>
    </r>
    <r>
      <rPr>
        <vertAlign val="superscript"/>
        <sz val="12"/>
        <rFont val="Times New Roman"/>
        <family val="1"/>
      </rPr>
      <t>37</t>
    </r>
  </si>
  <si>
    <r>
      <t xml:space="preserve">Aug 7, 2018 - TTFP Notification
Jul 30, 2018 - GRA Application Filed </t>
    </r>
    <r>
      <rPr>
        <vertAlign val="superscript"/>
        <sz val="12"/>
        <rFont val="Times New Roman"/>
        <family val="1"/>
      </rPr>
      <t xml:space="preserve">14
</t>
    </r>
    <r>
      <rPr>
        <sz val="12"/>
        <rFont val="Times New Roman"/>
        <family val="1"/>
      </rPr>
      <t xml:space="preserve">Jun 16, 2020 - GRA Application Filed </t>
    </r>
    <r>
      <rPr>
        <vertAlign val="superscript"/>
        <sz val="12"/>
        <rFont val="Times New Roman"/>
        <family val="1"/>
      </rPr>
      <t>18</t>
    </r>
    <r>
      <rPr>
        <sz val="12"/>
        <rFont val="Times New Roman"/>
        <family val="1"/>
      </rPr>
      <t xml:space="preserve">
</t>
    </r>
  </si>
  <si>
    <r>
      <t xml:space="preserve">Jun 16, 2020 - GRA Application Filed </t>
    </r>
    <r>
      <rPr>
        <vertAlign val="superscript"/>
        <sz val="12"/>
        <rFont val="Times New Roman"/>
        <family val="1"/>
      </rPr>
      <t>18</t>
    </r>
    <r>
      <rPr>
        <sz val="12"/>
        <rFont val="Times New Roman"/>
        <family val="1"/>
      </rPr>
      <t xml:space="preserve"> 
Mar 1,2021 - GRA Application Approved </t>
    </r>
    <r>
      <rPr>
        <vertAlign val="superscript"/>
        <sz val="12"/>
        <rFont val="Times New Roman"/>
        <family val="1"/>
      </rPr>
      <t xml:space="preserve">28
</t>
    </r>
  </si>
  <si>
    <r>
      <t xml:space="preserve">Oct 30, 2014 - TTFP Presentation
Dec 4, 2018 – AUC Project Update Filed </t>
    </r>
    <r>
      <rPr>
        <vertAlign val="superscript"/>
        <sz val="12"/>
        <rFont val="Times New Roman"/>
        <family val="1"/>
      </rPr>
      <t>15</t>
    </r>
    <r>
      <rPr>
        <sz val="12"/>
        <rFont val="Times New Roman"/>
        <family val="1"/>
      </rPr>
      <t xml:space="preserve">
Jun 16, 2020 - AUC Project Update Filed </t>
    </r>
    <r>
      <rPr>
        <vertAlign val="superscript"/>
        <sz val="12"/>
        <rFont val="Times New Roman"/>
        <family val="1"/>
      </rPr>
      <t xml:space="preserve">19 </t>
    </r>
    <r>
      <rPr>
        <sz val="12"/>
        <rFont val="Times New Roman"/>
        <family val="1"/>
      </rPr>
      <t xml:space="preserve">
</t>
    </r>
  </si>
  <si>
    <r>
      <t xml:space="preserve">Variance Application </t>
    </r>
    <r>
      <rPr>
        <vertAlign val="superscript"/>
        <sz val="12"/>
        <rFont val="Times New Roman"/>
        <family val="1"/>
      </rPr>
      <t>13</t>
    </r>
    <r>
      <rPr>
        <sz val="12"/>
        <rFont val="Times New Roman"/>
        <family val="1"/>
      </rPr>
      <t xml:space="preserve">
Nov 18, 2021 - Facility Status Update (Estimate at Complete)</t>
    </r>
  </si>
  <si>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22
</t>
    </r>
    <r>
      <rPr>
        <sz val="12"/>
        <rFont val="Times New Roman"/>
        <family val="1"/>
      </rPr>
      <t xml:space="preserve">Dec 1, 2022 - CER Approval </t>
    </r>
    <r>
      <rPr>
        <vertAlign val="superscript"/>
        <sz val="12"/>
        <rFont val="Times New Roman"/>
        <family val="1"/>
      </rPr>
      <t>45</t>
    </r>
    <r>
      <rPr>
        <sz val="12"/>
        <rFont val="Times New Roman"/>
        <family val="1"/>
      </rPr>
      <t xml:space="preserve"> 
</t>
    </r>
  </si>
  <si>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22
</t>
    </r>
    <r>
      <rPr>
        <sz val="12"/>
        <rFont val="Times New Roman"/>
        <family val="1"/>
      </rPr>
      <t xml:space="preserve">Dec 1, 2022 - CER Approval </t>
    </r>
    <r>
      <rPr>
        <vertAlign val="superscript"/>
        <sz val="12"/>
        <rFont val="Times New Roman"/>
        <family val="1"/>
      </rPr>
      <t>45</t>
    </r>
    <r>
      <rPr>
        <sz val="12"/>
        <rFont val="Times New Roman"/>
        <family val="1"/>
      </rPr>
      <t xml:space="preserve"> 
 </t>
    </r>
  </si>
  <si>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22
</t>
    </r>
    <r>
      <rPr>
        <sz val="12"/>
        <rFont val="Times New Roman"/>
        <family val="1"/>
      </rPr>
      <t xml:space="preserve">
Dec 1, 2022 - CER Approval </t>
    </r>
    <r>
      <rPr>
        <vertAlign val="superscript"/>
        <sz val="12"/>
        <rFont val="Times New Roman"/>
        <family val="1"/>
      </rPr>
      <t>45</t>
    </r>
    <r>
      <rPr>
        <sz val="12"/>
        <rFont val="Times New Roman"/>
        <family val="1"/>
      </rPr>
      <t xml:space="preserve"> </t>
    </r>
  </si>
  <si>
    <t>Application for the construction of Chambers Creek Receipt Meter Station</t>
  </si>
  <si>
    <t>Pioneer South Pipeline Acquisition CER Approval</t>
  </si>
  <si>
    <t>Willow Valley Interconnect Project</t>
  </si>
  <si>
    <t>2-1610U
Ultrasonic Meter</t>
  </si>
  <si>
    <t>Elevated costs due to constrained supply chain and labor market conditions</t>
  </si>
  <si>
    <r>
      <t xml:space="preserve">
Forecast Costs
</t>
    </r>
    <r>
      <rPr>
        <sz val="16"/>
        <rFont val="Times New Roman"/>
        <family val="1"/>
      </rPr>
      <t xml:space="preserve">For NGTL projects greater than $25 million, the estimate type for the forecasted costs have been provided.  The typical expected accuracy for the various estimate types are shown in the table below.  These accuracy ranges are for typical TC Energy projects with established technological complexity. It should be noted that for non-typical TC Energy projects the accuracy range could widen towards the upper limit of the AACE ranges for a class of estimate (i.e. depending on area knowledge, technological complexity, level of expertise, and certainty of facility scope).  If a cost estimate for an NGTL project is based on the wider accuracy range, the estimate range will be provided in the Variance Explanation column. Forecasted costs reflect the dollar value, economic conditions, and estimation procedures at the time the estimates were completed. </t>
    </r>
    <r>
      <rPr>
        <sz val="16"/>
        <color theme="1"/>
        <rFont val="Times New Roman"/>
        <family val="1"/>
      </rPr>
      <t xml:space="preserve">
</t>
    </r>
    <r>
      <rPr>
        <b/>
        <sz val="16"/>
        <color theme="1"/>
        <rFont val="Times New Roman"/>
        <family val="1"/>
      </rPr>
      <t xml:space="preserve">
</t>
    </r>
  </si>
  <si>
    <r>
      <t xml:space="preserve">Dec 13, 2022 - TTFP Presentation, 2022 Annual Plan </t>
    </r>
    <r>
      <rPr>
        <vertAlign val="superscript"/>
        <sz val="12"/>
        <rFont val="Times New Roman"/>
        <family val="1"/>
      </rPr>
      <t>x</t>
    </r>
  </si>
  <si>
    <r>
      <t xml:space="preserve">Nov 14, 2018 - TTFP Presentation, 2018 Annual Plan </t>
    </r>
    <r>
      <rPr>
        <vertAlign val="superscript"/>
        <sz val="12"/>
        <rFont val="Times New Roman"/>
        <family val="1"/>
      </rPr>
      <t>vi</t>
    </r>
    <r>
      <rPr>
        <sz val="12"/>
        <rFont val="Times New Roman"/>
        <family val="1"/>
      </rPr>
      <t xml:space="preserve">
Apr 3, 2019 - NEB Application Filed </t>
    </r>
    <r>
      <rPr>
        <vertAlign val="superscript"/>
        <sz val="12"/>
        <rFont val="Times New Roman"/>
        <family val="1"/>
      </rPr>
      <t>8</t>
    </r>
    <r>
      <rPr>
        <sz val="12"/>
        <rFont val="Times New Roman"/>
        <family val="1"/>
      </rPr>
      <t xml:space="preserve">
June 18, 2021 - CER Approval </t>
    </r>
    <r>
      <rPr>
        <vertAlign val="superscript"/>
        <sz val="12"/>
        <rFont val="Times New Roman"/>
        <family val="1"/>
      </rPr>
      <t>34</t>
    </r>
    <r>
      <rPr>
        <sz val="12"/>
        <rFont val="Times New Roman"/>
        <family val="1"/>
      </rPr>
      <t xml:space="preserve">
Jan 17, 2023 - Facility Status Update (Estimate at Complete)</t>
    </r>
  </si>
  <si>
    <t>269 - ROM
269 - Class 5
332 - EAC</t>
  </si>
  <si>
    <r>
      <t xml:space="preserve">Nov 14, 2018 - TTFP Presentation, 2018 Annual Plan </t>
    </r>
    <r>
      <rPr>
        <vertAlign val="superscript"/>
        <sz val="12"/>
        <rFont val="Times New Roman"/>
        <family val="1"/>
      </rPr>
      <t>vi</t>
    </r>
    <r>
      <rPr>
        <sz val="12"/>
        <rFont val="Times New Roman"/>
        <family val="1"/>
      </rPr>
      <t xml:space="preserve">
Apr 3, 2019 - NEB Application Filed </t>
    </r>
    <r>
      <rPr>
        <vertAlign val="superscript"/>
        <sz val="12"/>
        <rFont val="Times New Roman"/>
        <family val="1"/>
      </rPr>
      <t xml:space="preserve">8
</t>
    </r>
    <r>
      <rPr>
        <sz val="12"/>
        <rFont val="Times New Roman"/>
        <family val="1"/>
      </rPr>
      <t xml:space="preserve">June 18, 2021 - CER Approval </t>
    </r>
    <r>
      <rPr>
        <vertAlign val="superscript"/>
        <sz val="12"/>
        <rFont val="Times New Roman"/>
        <family val="1"/>
      </rPr>
      <t>34</t>
    </r>
    <r>
      <rPr>
        <sz val="12"/>
        <rFont val="Times New Roman"/>
        <family val="1"/>
      </rPr>
      <t xml:space="preserve">
Jan 17, 2023 - Facility Status Update (Estimate at Complete)</t>
    </r>
  </si>
  <si>
    <t>240 - ROM
240 - Class 5
333 - EAC</t>
  </si>
  <si>
    <r>
      <t xml:space="preserve">Nov 12, 2019 - TTFP Presentation, 2019 Annual Plan vii
Jun 1, 2020 - NEB Application Filed </t>
    </r>
    <r>
      <rPr>
        <vertAlign val="superscript"/>
        <sz val="12"/>
        <rFont val="Times New Roman"/>
        <family val="1"/>
      </rPr>
      <t>16</t>
    </r>
    <r>
      <rPr>
        <sz val="12"/>
        <rFont val="Times New Roman"/>
        <family val="1"/>
      </rPr>
      <t xml:space="preserve">
April 30, 2021 - Approval </t>
    </r>
    <r>
      <rPr>
        <vertAlign val="superscript"/>
        <sz val="12"/>
        <rFont val="Times New Roman"/>
        <family val="1"/>
      </rPr>
      <t>29</t>
    </r>
    <r>
      <rPr>
        <sz val="12"/>
        <rFont val="Times New Roman"/>
        <family val="1"/>
      </rPr>
      <t xml:space="preserve"> 
</t>
    </r>
  </si>
  <si>
    <r>
      <t xml:space="preserve">Jan 5, 2023 - TTFP Notification
Jan 18, 2023 - CER Application Filed </t>
    </r>
    <r>
      <rPr>
        <vertAlign val="superscript"/>
        <sz val="12"/>
        <rFont val="Times New Roman"/>
        <family val="1"/>
      </rPr>
      <t>46</t>
    </r>
  </si>
  <si>
    <t>Elevated costs due to construction cost increases</t>
  </si>
  <si>
    <t>Mildred Lake West Sales Meter Station Application</t>
  </si>
  <si>
    <r>
      <t xml:space="preserve">Nov 12, 2019 - TTFP Presentation, 2019 Annual Plan </t>
    </r>
    <r>
      <rPr>
        <vertAlign val="superscript"/>
        <sz val="12"/>
        <rFont val="Times New Roman"/>
        <family val="1"/>
      </rPr>
      <t>vii</t>
    </r>
    <r>
      <rPr>
        <sz val="12"/>
        <rFont val="Times New Roman"/>
        <family val="1"/>
      </rPr>
      <t xml:space="preserve">
Jun 1, 2020 - NEB Application Filed </t>
    </r>
    <r>
      <rPr>
        <vertAlign val="superscript"/>
        <sz val="12"/>
        <rFont val="Times New Roman"/>
        <family val="1"/>
      </rPr>
      <t>16</t>
    </r>
    <r>
      <rPr>
        <sz val="12"/>
        <rFont val="Times New Roman"/>
        <family val="1"/>
      </rPr>
      <t xml:space="preserve">
April 30, 2021 - Approval </t>
    </r>
    <r>
      <rPr>
        <vertAlign val="superscript"/>
        <sz val="12"/>
        <rFont val="Times New Roman"/>
        <family val="1"/>
      </rPr>
      <t xml:space="preserve">29 
</t>
    </r>
    <r>
      <rPr>
        <sz val="12"/>
        <rFont val="Times New Roman"/>
        <family val="1"/>
      </rPr>
      <t>Mar 13, 2023 - Facility Status Update (Estimate at Complete)</t>
    </r>
    <r>
      <rPr>
        <vertAlign val="superscript"/>
        <sz val="12"/>
        <rFont val="Times New Roman"/>
        <family val="1"/>
      </rPr>
      <t xml:space="preserve">
</t>
    </r>
  </si>
  <si>
    <t xml:space="preserve">128 - ROM
141 - EAC
</t>
  </si>
  <si>
    <r>
      <t xml:space="preserve">Nov 30, 2022 - TTFP Notification
Mar 13, 2023 - CER Application Filed </t>
    </r>
    <r>
      <rPr>
        <vertAlign val="superscript"/>
        <sz val="12"/>
        <rFont val="Times New Roman"/>
        <family val="1"/>
      </rPr>
      <t>47</t>
    </r>
  </si>
  <si>
    <t>Elevated costs as a result of significant delays due to wildlife zones and terrain complexity. Elevated prime contractor costs due to unfavorable market conditions.</t>
  </si>
  <si>
    <t>Issuance of a Stop Work Order by the CER, resulting in unplanned standby and delay with commencement of work.</t>
  </si>
  <si>
    <t>Q4 2024</t>
  </si>
  <si>
    <r>
      <rPr>
        <u/>
        <sz val="12"/>
        <rFont val="Times New Roman"/>
        <family val="1"/>
      </rPr>
      <t>Pipeline Laterals &amp; Meters</t>
    </r>
    <r>
      <rPr>
        <sz val="12"/>
        <rFont val="Times New Roman"/>
        <family val="1"/>
      </rPr>
      <t xml:space="preserve">
23 - 167.5 km
22 Receipt
1 Delivery
7 Producer Tie-ins</t>
    </r>
  </si>
  <si>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11</t>
    </r>
    <r>
      <rPr>
        <sz val="12"/>
        <rFont val="Times New Roman"/>
        <family val="1"/>
      </rPr>
      <t xml:space="preserve"> 
May 5, 2021 - CER Approval </t>
    </r>
    <r>
      <rPr>
        <vertAlign val="superscript"/>
        <sz val="12"/>
        <rFont val="Times New Roman"/>
        <family val="1"/>
      </rPr>
      <t xml:space="preserve">30 </t>
    </r>
    <r>
      <rPr>
        <sz val="12"/>
        <rFont val="Times New Roman"/>
        <family val="1"/>
      </rPr>
      <t xml:space="preserve">
Apr 11, 2023 - Facility Status Update (Estimate at Complete)</t>
    </r>
  </si>
  <si>
    <t>155 - ROM
155 - Class 5
198 - EAC</t>
  </si>
  <si>
    <r>
      <t xml:space="preserve">Jan 21, 2020 - TTFP 2019 Annual Plan Update </t>
    </r>
    <r>
      <rPr>
        <vertAlign val="superscript"/>
        <sz val="12"/>
        <rFont val="Times New Roman"/>
        <family val="1"/>
      </rPr>
      <t xml:space="preserve">vii
</t>
    </r>
    <r>
      <rPr>
        <sz val="12"/>
        <rFont val="Times New Roman"/>
        <family val="1"/>
      </rPr>
      <t xml:space="preserve">Jun 1, 2020 - NEB Application Filed </t>
    </r>
    <r>
      <rPr>
        <vertAlign val="superscript"/>
        <sz val="12"/>
        <rFont val="Times New Roman"/>
        <family val="1"/>
      </rPr>
      <t>16</t>
    </r>
    <r>
      <rPr>
        <sz val="12"/>
        <rFont val="Times New Roman"/>
        <family val="1"/>
      </rPr>
      <t xml:space="preserve">
April 30, 2021 - Approval </t>
    </r>
    <r>
      <rPr>
        <vertAlign val="superscript"/>
        <sz val="12"/>
        <rFont val="Times New Roman"/>
        <family val="1"/>
      </rPr>
      <t>29</t>
    </r>
    <r>
      <rPr>
        <sz val="12"/>
        <rFont val="Times New Roman"/>
        <family val="1"/>
      </rPr>
      <t xml:space="preserve"> 
Apr 11, 2023 - Facility Status Update (Estimate at Complete)
</t>
    </r>
  </si>
  <si>
    <t>57 - ROM
136 - EAC</t>
  </si>
  <si>
    <t>2022 Meter Stations and Laterals Abandonment Program</t>
  </si>
  <si>
    <t>Yellowhead Mainline Expansion</t>
  </si>
  <si>
    <t>May 9, 2023 - TTFP Facility Update Presentation</t>
  </si>
  <si>
    <t>1,024 - ROM</t>
  </si>
  <si>
    <t>Peers Compressor Station Unit Addition (AP)</t>
  </si>
  <si>
    <t>Yellowhead Mainline (AP)</t>
  </si>
  <si>
    <t>5-10 MW</t>
  </si>
  <si>
    <t>103 - ROM</t>
  </si>
  <si>
    <t>9km NPS 20</t>
  </si>
  <si>
    <t>200 km NPS 30-42</t>
  </si>
  <si>
    <t xml:space="preserve">
17 km NPS 20</t>
  </si>
  <si>
    <t xml:space="preserve">
Apr 2026</t>
  </si>
  <si>
    <r>
      <t xml:space="preserve">Dec 13, 2022 - TTFP Presentation, 2022 Annual Plan </t>
    </r>
    <r>
      <rPr>
        <vertAlign val="superscript"/>
        <sz val="12"/>
        <rFont val="Times New Roman"/>
        <family val="1"/>
      </rPr>
      <t xml:space="preserve">x
</t>
    </r>
    <r>
      <rPr>
        <sz val="12"/>
        <rFont val="Times New Roman"/>
        <family val="1"/>
      </rPr>
      <t xml:space="preserve">
May 9, 2023 - TTFP Facility Update Presentation</t>
    </r>
  </si>
  <si>
    <t>270 - ROM
107 - Class 5</t>
  </si>
  <si>
    <r>
      <t xml:space="preserve">Dec 6, 2021 - TTFP Presentation, 2021 Annual Plan </t>
    </r>
    <r>
      <rPr>
        <vertAlign val="superscript"/>
        <sz val="12"/>
        <rFont val="Times New Roman"/>
        <family val="1"/>
      </rPr>
      <t xml:space="preserve">ix
</t>
    </r>
    <r>
      <rPr>
        <sz val="12"/>
        <rFont val="Times New Roman"/>
        <family val="1"/>
      </rPr>
      <t xml:space="preserve">
June 21, 2023 - Facility Status Update</t>
    </r>
  </si>
  <si>
    <t>2022 Meter Station and Laterals Abandonment Program</t>
  </si>
  <si>
    <r>
      <t xml:space="preserve">Apr 6, 2023 - TTFP Facility Notification
May 23, 2023 - CER Application Filed </t>
    </r>
    <r>
      <rPr>
        <vertAlign val="superscript"/>
        <sz val="12"/>
        <rFont val="Times New Roman"/>
        <family val="1"/>
      </rPr>
      <t>48</t>
    </r>
  </si>
  <si>
    <t xml:space="preserve">Elevated prime contractor costs due to unfavorable market conditions.
Issuance of a Stop Work Order by the CER, resulting in unplanned standby and delay with commencement of work.
</t>
  </si>
  <si>
    <t>Jun 20, 2023, - TTFP Notification</t>
  </si>
  <si>
    <t>Jun 19, 2023 - TTFP Notification</t>
  </si>
  <si>
    <t>2022 Meter Station and Laterals Decommissioning Program</t>
  </si>
  <si>
    <t>.</t>
  </si>
  <si>
    <t>682U
Ultrasonic Meter</t>
  </si>
  <si>
    <t>Mackie Creek North Receipt Meter Station Expansion</t>
  </si>
  <si>
    <r>
      <t>Pipeline Laterals &amp; Meters</t>
    </r>
    <r>
      <rPr>
        <sz val="12"/>
        <rFont val="Times New Roman"/>
        <family val="1"/>
      </rPr>
      <t xml:space="preserve">
23 - 310.34 km
2 Receipt
</t>
    </r>
  </si>
  <si>
    <t>205 - ROM
205 - Class 5
289 - EAC</t>
  </si>
  <si>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11</t>
    </r>
    <r>
      <rPr>
        <sz val="12"/>
        <rFont val="Times New Roman"/>
        <family val="1"/>
      </rPr>
      <t xml:space="preserve"> 
May 5, 2021 - CER Approval </t>
    </r>
    <r>
      <rPr>
        <vertAlign val="superscript"/>
        <sz val="12"/>
        <rFont val="Times New Roman"/>
        <family val="1"/>
      </rPr>
      <t xml:space="preserve">30
</t>
    </r>
    <r>
      <rPr>
        <sz val="12"/>
        <rFont val="Times New Roman"/>
        <family val="1"/>
      </rPr>
      <t>July 11, 2023 - Facility Status Update (Estimate at Complete)</t>
    </r>
    <r>
      <rPr>
        <vertAlign val="superscript"/>
        <sz val="12"/>
        <rFont val="Times New Roman"/>
        <family val="1"/>
      </rPr>
      <t xml:space="preserve"> </t>
    </r>
  </si>
  <si>
    <r>
      <t xml:space="preserve">Dec 4, 2017 - TTFP Presentation, 2017 Annual Plan </t>
    </r>
    <r>
      <rPr>
        <vertAlign val="superscript"/>
        <sz val="12"/>
        <rFont val="Times New Roman"/>
        <family val="1"/>
      </rPr>
      <t>v</t>
    </r>
    <r>
      <rPr>
        <sz val="12"/>
        <rFont val="Times New Roman"/>
        <family val="1"/>
      </rPr>
      <t xml:space="preserve">
Feb 13, 2018 - TTFP Facility Update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May 7, 2021 - Revised Class Estimate
Nov 15, 2022 - Facility Status Update (Estimate at Complete)
</t>
    </r>
  </si>
  <si>
    <r>
      <t xml:space="preserve">Jul 21, 2017 - TTFP Facility Update
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May 7, 2021 - Revised Class Estimate
Nov 15, 2022 - Facility Status Update (Estimate at Complete)
</t>
    </r>
  </si>
  <si>
    <t>Grande Prairie Mainline Loop No. 4 (Valhalla North Section) and Berland River CS C3 Unit Addition Application</t>
  </si>
  <si>
    <t>Elevated prime contractor costs.</t>
  </si>
  <si>
    <t>Favourable prime contractor costs due to competitive market conditions for smaller diameter pipelines.</t>
  </si>
  <si>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 xml:space="preserve">5
</t>
    </r>
    <r>
      <rPr>
        <sz val="12"/>
        <rFont val="Times New Roman"/>
        <family val="1"/>
      </rPr>
      <t xml:space="preserve">Sep 8, 2020 - Facility Status Class Estimate Update
May 7, 2021 - Revised Class Estimate
Sept 12, 2023 - Facility Status Update (Estimate at Complete)
</t>
    </r>
  </si>
  <si>
    <r>
      <t xml:space="preserve">Dec 6, 2021 - TTFP Presentation, 2021 Annual Plan </t>
    </r>
    <r>
      <rPr>
        <vertAlign val="superscript"/>
        <sz val="12"/>
        <rFont val="Times New Roman"/>
        <family val="1"/>
      </rPr>
      <t xml:space="preserve">ix
</t>
    </r>
    <r>
      <rPr>
        <sz val="12"/>
        <rFont val="Times New Roman"/>
        <family val="1"/>
      </rPr>
      <t xml:space="preserve">
Sep 7, 2022 - TTFP Facilites Update
Aug 1, 2023 - CER Application Filed</t>
    </r>
    <r>
      <rPr>
        <vertAlign val="superscript"/>
        <sz val="12"/>
        <rFont val="Times New Roman"/>
        <family val="1"/>
      </rPr>
      <t>49</t>
    </r>
    <r>
      <rPr>
        <sz val="12"/>
        <rFont val="Times New Roman"/>
        <family val="1"/>
      </rPr>
      <t xml:space="preserve">
</t>
    </r>
  </si>
  <si>
    <t>166 - ROM
254 - Class 5
255 - Class 4</t>
  </si>
  <si>
    <t>281 - ROM
342 - Class 5
323 - Class 4</t>
  </si>
  <si>
    <r>
      <t xml:space="preserve">Dec 6, 2021 - TTFP Presentation, 2021 Annual Plan </t>
    </r>
    <r>
      <rPr>
        <vertAlign val="superscript"/>
        <sz val="12"/>
        <rFont val="Times New Roman"/>
        <family val="1"/>
      </rPr>
      <t xml:space="preserve">ix
</t>
    </r>
    <r>
      <rPr>
        <sz val="12"/>
        <rFont val="Times New Roman"/>
        <family val="1"/>
      </rPr>
      <t xml:space="preserve">
Sep 7, 2022 - TTFP Facilites Update
Aug 1, 2023 - CER Application Filed</t>
    </r>
    <r>
      <rPr>
        <vertAlign val="superscript"/>
        <sz val="12"/>
        <rFont val="Times New Roman"/>
        <family val="1"/>
      </rPr>
      <t>49</t>
    </r>
    <r>
      <rPr>
        <sz val="12"/>
        <rFont val="Times New Roman"/>
        <family val="1"/>
      </rPr>
      <t xml:space="preserve">
</t>
    </r>
  </si>
  <si>
    <r>
      <t xml:space="preserve">Jul 21, 2017 - TTFP Facility Update
Dec 4, 2017 - TTFP Presentation, 2017 Annual Plan </t>
    </r>
    <r>
      <rPr>
        <vertAlign val="superscript"/>
        <sz val="12"/>
        <rFont val="Times New Roman"/>
        <family val="1"/>
      </rPr>
      <t>v</t>
    </r>
    <r>
      <rPr>
        <sz val="12"/>
        <rFont val="Times New Roman"/>
        <family val="1"/>
      </rPr>
      <t xml:space="preserve">
Oct 3, 2018 - TTFP Facility Update
Apr 29, 2019 - NEB Application Filed </t>
    </r>
    <r>
      <rPr>
        <vertAlign val="superscript"/>
        <sz val="12"/>
        <rFont val="Times New Roman"/>
        <family val="1"/>
      </rPr>
      <t xml:space="preserve">9
</t>
    </r>
    <r>
      <rPr>
        <sz val="12"/>
        <rFont val="Times New Roman"/>
        <family val="1"/>
      </rPr>
      <t xml:space="preserve">Sep 12, 2023 - Facility Status Update (Estimate at Complete)
</t>
    </r>
  </si>
  <si>
    <t>107 - ROM
155 - ROM
135 - ROM
140 - Class 4
176 - EAC</t>
  </si>
  <si>
    <r>
      <t xml:space="preserve">Dec 7, 2020 - TTFP Notification
Jun 22, 2021 - CER Application Filed </t>
    </r>
    <r>
      <rPr>
        <vertAlign val="superscript"/>
        <sz val="12"/>
        <rFont val="Times New Roman"/>
        <family val="1"/>
      </rPr>
      <t>35</t>
    </r>
    <r>
      <rPr>
        <sz val="12"/>
        <rFont val="Times New Roman"/>
        <family val="1"/>
      </rPr>
      <t xml:space="preserve">
Dec 10, 2021 - CER Approval </t>
    </r>
    <r>
      <rPr>
        <vertAlign val="superscript"/>
        <sz val="12"/>
        <rFont val="Times New Roman"/>
        <family val="1"/>
      </rPr>
      <t xml:space="preserve">39
</t>
    </r>
    <r>
      <rPr>
        <sz val="12"/>
        <rFont val="Times New Roman"/>
        <family val="1"/>
      </rPr>
      <t xml:space="preserve">
Sept 12, 2023 - Facility Status Update (Estimate at Complete)
</t>
    </r>
  </si>
  <si>
    <t>45 - ROM
47 - Class 4
53 - EAC</t>
  </si>
  <si>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11</t>
    </r>
    <r>
      <rPr>
        <sz val="12"/>
        <rFont val="Times New Roman"/>
        <family val="1"/>
      </rPr>
      <t xml:space="preserve"> 
May 5, 2021 - CER Approval </t>
    </r>
    <r>
      <rPr>
        <vertAlign val="superscript"/>
        <sz val="12"/>
        <rFont val="Times New Roman"/>
        <family val="1"/>
      </rPr>
      <t xml:space="preserve">30
</t>
    </r>
    <r>
      <rPr>
        <sz val="12"/>
        <rFont val="Times New Roman"/>
        <family val="1"/>
      </rPr>
      <t xml:space="preserve">Sept 12, 2023 - Facility Status Update (Estimate at Complete) </t>
    </r>
  </si>
  <si>
    <t>138 - ROM
138 - Class 5
195 - EAC</t>
  </si>
  <si>
    <t>134 - ROM
134 - Class 5
132 - EAC</t>
  </si>
  <si>
    <t>Q1 2024</t>
  </si>
  <si>
    <t xml:space="preserve">Target In-Service Date </t>
  </si>
  <si>
    <t>Estimate at Complete (EAC)</t>
  </si>
  <si>
    <r>
      <t xml:space="preserve">120 - ROM
116 - Class 5
164 - Class 3
</t>
    </r>
    <r>
      <rPr>
        <i/>
        <sz val="12"/>
        <color rgb="FFFF0000"/>
        <rFont val="Times New Roman"/>
        <family val="1"/>
      </rPr>
      <t>152 - EAC</t>
    </r>
    <r>
      <rPr>
        <sz val="12"/>
        <rFont val="Times New Roman"/>
        <family val="1"/>
      </rPr>
      <t xml:space="preserve">
</t>
    </r>
  </si>
  <si>
    <r>
      <t xml:space="preserve">Feb 13, 2018 - TTFP Facility Update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 xml:space="preserve">5
</t>
    </r>
    <r>
      <rPr>
        <sz val="12"/>
        <rFont val="Times New Roman"/>
        <family val="1"/>
      </rPr>
      <t xml:space="preserve">
Sep 8, 2020 - Facility Status Class Estimate Update
Jun 7, 2022 - Facility Status Update (Estimate at Complete)
</t>
    </r>
  </si>
  <si>
    <r>
      <t xml:space="preserve">North Montney Project
</t>
    </r>
    <r>
      <rPr>
        <sz val="16"/>
        <rFont val="Times New Roman"/>
        <family val="1"/>
      </rPr>
      <t xml:space="preserve">Variance Application NEB Approval Order Received May 23, 2018. All Facilites in-service. 
</t>
    </r>
    <r>
      <rPr>
        <b/>
        <sz val="16"/>
        <rFont val="Times New Roman"/>
        <family val="1"/>
      </rPr>
      <t xml:space="preserve">
2021 NGTL System Expansion Project 
</t>
    </r>
    <r>
      <rPr>
        <sz val="16"/>
        <rFont val="Times New Roman"/>
        <family val="1"/>
      </rPr>
      <t xml:space="preserve">GPML Loop No.2 (Colt Section) in-service March 24, 2023, acheiving 100% Project capacity. GPML Loop No. 2 (Simonette River) target in-service Nov 2023. </t>
    </r>
    <r>
      <rPr>
        <i/>
        <sz val="16"/>
        <color rgb="FFFF0000"/>
        <rFont val="Times New Roman"/>
        <family val="1"/>
      </rPr>
      <t xml:space="preserve">In September 2024, Estimates at Complete were updated for all projects included in the 2021 NGTL System Expansion Project to total $3.6B. </t>
    </r>
    <r>
      <rPr>
        <sz val="16"/>
        <rFont val="Times New Roman"/>
        <family val="1"/>
      </rPr>
      <t xml:space="preserve">
</t>
    </r>
    <r>
      <rPr>
        <b/>
        <sz val="16"/>
        <rFont val="Times New Roman"/>
        <family val="1"/>
      </rPr>
      <t>Disclaimer</t>
    </r>
    <r>
      <rPr>
        <sz val="16"/>
        <rFont val="Times New Roman"/>
        <family val="1"/>
      </rPr>
      <t xml:space="preserve">
The information provided in this document has been prepared to the best of management’s ability. TC does not represent or warrant that the information contained herein is accurate and complete in all respects or is fit for any purpose. Any of use of the information in its current or any manipulated form is the sole responsibility of the user.  TC Energy is not responsible for any changes made to downloaded copies and/or results in data compiled, assumptions, and actions resulting from those changes. NGTL can only support use of the official PDF version as posted on TC Customer Express.</t>
    </r>
  </si>
  <si>
    <r>
      <t xml:space="preserve">166 - ROM
116 - Class 5
153 - Class 3
</t>
    </r>
    <r>
      <rPr>
        <i/>
        <sz val="12"/>
        <color rgb="FFFF0000"/>
        <rFont val="Times New Roman"/>
        <family val="1"/>
      </rPr>
      <t>158- EAC</t>
    </r>
    <r>
      <rPr>
        <sz val="12"/>
        <rFont val="Times New Roman"/>
        <family val="1"/>
      </rPr>
      <t xml:space="preserve">
</t>
    </r>
  </si>
  <si>
    <r>
      <t xml:space="preserve">270 - ROM
287 - Class 5
315 - Class 3
378 - Class 3
</t>
    </r>
    <r>
      <rPr>
        <i/>
        <sz val="12"/>
        <color rgb="FFFF0000"/>
        <rFont val="Times New Roman"/>
        <family val="1"/>
      </rPr>
      <t>377 - EAC</t>
    </r>
  </si>
  <si>
    <r>
      <t xml:space="preserve">156 - ROM
179 - Class 5
285 - Class 3
375 - Class 3
</t>
    </r>
    <r>
      <rPr>
        <i/>
        <sz val="12"/>
        <color rgb="FFFF0000"/>
        <rFont val="Times New Roman"/>
        <family val="1"/>
      </rPr>
      <t>276 - EAC</t>
    </r>
    <r>
      <rPr>
        <sz val="12"/>
        <rFont val="Times New Roman"/>
        <family val="1"/>
      </rPr>
      <t xml:space="preserve">
</t>
    </r>
  </si>
  <si>
    <r>
      <t xml:space="preserve">232 - ROM
232 - Class 5
274 - Class 3
378 - Class 3
</t>
    </r>
    <r>
      <rPr>
        <i/>
        <sz val="12"/>
        <color rgb="FFFF0000"/>
        <rFont val="Times New Roman"/>
        <family val="1"/>
      </rPr>
      <t>392 - EAC</t>
    </r>
    <r>
      <rPr>
        <sz val="12"/>
        <rFont val="Times New Roman"/>
        <family val="1"/>
      </rPr>
      <t xml:space="preserve">
</t>
    </r>
  </si>
  <si>
    <r>
      <t xml:space="preserve">73 - ROM
80 - Class 5
117 - Class 3
134 - Class 3
</t>
    </r>
    <r>
      <rPr>
        <i/>
        <sz val="12"/>
        <color rgb="FFFF0000"/>
        <rFont val="Times New Roman"/>
        <family val="1"/>
      </rPr>
      <t>211 - EAC</t>
    </r>
  </si>
  <si>
    <r>
      <t xml:space="preserve">298 - ROM
327 - Class 5
409 - Class 3
454 -  Class 3
</t>
    </r>
    <r>
      <rPr>
        <i/>
        <sz val="12"/>
        <color rgb="FFFF0000"/>
        <rFont val="Times New Roman"/>
        <family val="1"/>
      </rPr>
      <t>444 - EAC</t>
    </r>
  </si>
  <si>
    <r>
      <t xml:space="preserve">283 - ROM
283 - Class 5 
328 - Class 3
357 - Class 3
</t>
    </r>
    <r>
      <rPr>
        <i/>
        <sz val="12"/>
        <color rgb="FFFF0000"/>
        <rFont val="Times New Roman"/>
        <family val="1"/>
      </rPr>
      <t>315 - EAC</t>
    </r>
  </si>
  <si>
    <r>
      <t xml:space="preserve">152 - ROM
187 - Class 5
235 - Class 3
228 - Class 3
</t>
    </r>
    <r>
      <rPr>
        <i/>
        <sz val="12"/>
        <color rgb="FFFF0000"/>
        <rFont val="Times New Roman"/>
        <family val="1"/>
      </rPr>
      <t>187 - EAC</t>
    </r>
    <r>
      <rPr>
        <sz val="12"/>
        <rFont val="Times New Roman"/>
        <family val="1"/>
      </rPr>
      <t xml:space="preserve">
</t>
    </r>
  </si>
  <si>
    <r>
      <t xml:space="preserve">145 - ROM
119 - Class 5
149 - Class 3
</t>
    </r>
    <r>
      <rPr>
        <i/>
        <sz val="12"/>
        <color rgb="FFFF0000"/>
        <rFont val="Times New Roman"/>
        <family val="1"/>
      </rPr>
      <t>131 - EAC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</si>
</sst>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mm\ yyyy"/>
    <numFmt numFmtId="165" formatCode="0."/>
    <numFmt numFmtId="166" formatCode="mmm\ dd\,\ yyyy"/>
    <numFmt numFmtId="167" formatCode="mmm\ d\,\ yyyy"/>
    <numFmt numFmtId="168" formatCode="0.0"/>
    <numFmt numFmtId="169" formatCode="yyyy"/>
  </numFmts>
  <fonts count="30" x14ac:knownFonts="1">
    <font>
      <sz val="11"/>
      <color theme="1"/>
      <name val="Calibri"/>
      <family val="2"/>
      <scheme val="minor"/>
    </font>
    <font>
      <sz val="12"/>
      <color theme="1"/>
      <name val="Times New Roman"/>
      <family val="1"/>
    </font>
    <font>
      <b/>
      <sz val="12"/>
      <color theme="1"/>
      <name val="Times New Roman"/>
      <family val="1"/>
    </font>
    <font>
      <b/>
      <vertAlign val="superscript"/>
      <sz val="12"/>
      <color theme="1"/>
      <name val="Times New Roman"/>
      <family val="1"/>
    </font>
    <font>
      <u/>
      <sz val="11"/>
      <color theme="10"/>
      <name val="Calibri"/>
      <family val="2"/>
      <scheme val="minor"/>
    </font>
    <font>
      <b/>
      <sz val="14"/>
      <color theme="1"/>
      <name val="Times New Roman"/>
      <family val="1"/>
    </font>
    <font>
      <sz val="12"/>
      <color theme="1"/>
      <name val="Calibri"/>
      <family val="2"/>
      <scheme val="minor"/>
    </font>
    <font>
      <sz val="14"/>
      <color theme="1"/>
      <name val="Times New Roman"/>
      <family val="1"/>
    </font>
    <font>
      <sz val="12"/>
      <name val="Times New Roman"/>
      <family val="1"/>
    </font>
    <font>
      <vertAlign val="superscript"/>
      <sz val="12"/>
      <name val="Times New Roman"/>
      <family val="1"/>
    </font>
    <font>
      <sz val="11"/>
      <name val="Calibri"/>
      <family val="2"/>
      <scheme val="minor"/>
    </font>
    <font>
      <u/>
      <sz val="12"/>
      <name val="Times New Roman"/>
      <family val="1"/>
    </font>
    <font>
      <b/>
      <sz val="14"/>
      <name val="Times New Roman"/>
      <family val="1"/>
    </font>
    <font>
      <sz val="11"/>
      <name val="Times New Roman"/>
      <family val="1"/>
    </font>
    <font>
      <u/>
      <sz val="11"/>
      <name val="Times New Roman"/>
      <family val="1"/>
    </font>
    <font>
      <sz val="16"/>
      <color theme="1"/>
      <name val="Times New Roman"/>
      <family val="1"/>
    </font>
    <font>
      <b/>
      <sz val="16"/>
      <color theme="1"/>
      <name val="Times New Roman"/>
      <family val="1"/>
    </font>
    <font>
      <b/>
      <sz val="16"/>
      <name val="Times New Roman"/>
      <family val="1"/>
    </font>
    <font>
      <b/>
      <sz val="12"/>
      <name val="Times New Roman"/>
      <family val="1"/>
    </font>
    <font>
      <b/>
      <vertAlign val="superscript"/>
      <sz val="12"/>
      <name val="Times New Roman"/>
      <family val="1"/>
    </font>
    <font>
      <u/>
      <sz val="11"/>
      <name val="Calibri"/>
      <family val="2"/>
      <scheme val="minor"/>
    </font>
    <font>
      <sz val="14"/>
      <name val="Calibri"/>
      <family val="2"/>
      <scheme val="minor"/>
    </font>
    <font>
      <sz val="16"/>
      <name val="Times New Roman"/>
      <family val="1"/>
    </font>
    <font>
      <i/>
      <sz val="12"/>
      <color rgb="FFFF0000"/>
      <name val="Times New Roman"/>
      <family val="1"/>
    </font>
    <font>
      <sz val="12"/>
      <name val="Calibri"/>
      <family val="2"/>
      <scheme val="minor"/>
    </font>
    <font>
      <strike/>
      <sz val="12"/>
      <name val="Times New Roman"/>
      <family val="1"/>
    </font>
    <font>
      <i/>
      <sz val="11"/>
      <color rgb="FFFF0000"/>
      <name val="Calibri"/>
      <family val="2"/>
      <scheme val="minor"/>
    </font>
    <font>
      <sz val="8.6999999999999993"/>
      <name val="Times New Roman"/>
      <family val="1"/>
    </font>
    <font>
      <u/>
      <sz val="8.6999999999999993"/>
      <name val="Times New Roman"/>
      <family val="1"/>
    </font>
    <font>
      <i/>
      <sz val="16"/>
      <color rgb="FFFF0000"/>
      <name val="Times New Roman"/>
      <family val="1"/>
    </font>
  </fonts>
  <fills count="5">
    <fill>
      <patternFill patternType="none"/>
    </fill>
    <fill>
      <patternFill patternType="gray125"/>
    </fill>
    <fill>
      <patternFill patternType="solid">
        <fgColor rgb="FFE6E6E6"/>
        <bgColor indexed="64"/>
      </patternFill>
    </fill>
    <fill>
      <patternFill patternType="solid">
        <fgColor rgb="FFD9D9D9"/>
        <bgColor indexed="64"/>
      </patternFill>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85">
    <xf numFmtId="0" fontId="0" fillId="0" borderId="0" xfId="0"/>
    <xf numFmtId="0" fontId="2" fillId="2" borderId="1" xfId="0" applyFont="1" applyFill="1" applyBorder="1" applyAlignment="1">
      <alignment horizontal="center" vertical="center" wrapText="1"/>
    </xf>
    <xf numFmtId="0" fontId="0" fillId="0" borderId="0" xfId="0" applyAlignment="1">
      <alignment vertical="top"/>
    </xf>
    <xf numFmtId="0" fontId="0" fillId="0" borderId="2" xfId="0" applyBorder="1" applyAlignment="1">
      <alignment horizontal="center" vertical="center"/>
    </xf>
    <xf numFmtId="0" fontId="1" fillId="0" borderId="2" xfId="0" applyFont="1" applyBorder="1" applyAlignment="1">
      <alignment horizontal="center" vertical="center"/>
    </xf>
    <xf numFmtId="0" fontId="2" fillId="2" borderId="1" xfId="0" applyFont="1" applyFill="1" applyBorder="1" applyAlignment="1">
      <alignment horizontal="center" vertical="center"/>
    </xf>
    <xf numFmtId="0" fontId="1" fillId="0" borderId="3" xfId="0" applyFont="1" applyBorder="1" applyAlignment="1">
      <alignment horizontal="center" vertical="center"/>
    </xf>
    <xf numFmtId="0" fontId="0" fillId="0" borderId="3" xfId="0" applyBorder="1"/>
    <xf numFmtId="0" fontId="0" fillId="0" borderId="0" xfId="0" applyAlignment="1">
      <alignment horizontal="center"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center"/>
    </xf>
    <xf numFmtId="0" fontId="10" fillId="0" borderId="0" xfId="0" applyFont="1"/>
    <xf numFmtId="0" fontId="8" fillId="0" borderId="2" xfId="0" applyFont="1" applyBorder="1" applyAlignment="1">
      <alignment horizontal="center" vertical="center" wrapText="1"/>
    </xf>
    <xf numFmtId="0" fontId="8" fillId="0" borderId="2" xfId="0" applyFont="1" applyBorder="1" applyAlignment="1">
      <alignment horizontal="left" vertical="top" wrapText="1"/>
    </xf>
    <xf numFmtId="164" fontId="8" fillId="0" borderId="2" xfId="0" applyNumberFormat="1" applyFont="1" applyBorder="1" applyAlignment="1">
      <alignment horizontal="center" vertical="center" wrapText="1"/>
    </xf>
    <xf numFmtId="0" fontId="8" fillId="0" borderId="2" xfId="0" applyFont="1" applyBorder="1" applyAlignment="1">
      <alignment horizontal="center" vertical="top" wrapText="1"/>
    </xf>
    <xf numFmtId="0" fontId="11" fillId="0" borderId="2" xfId="0" applyFont="1" applyBorder="1" applyAlignment="1">
      <alignment horizontal="left" vertical="top" wrapText="1"/>
    </xf>
    <xf numFmtId="0" fontId="8" fillId="0" borderId="2" xfId="0" applyFont="1" applyBorder="1" applyAlignment="1">
      <alignment horizontal="left" vertical="center" wrapText="1"/>
    </xf>
    <xf numFmtId="166" fontId="8" fillId="0" borderId="2" xfId="0" applyNumberFormat="1" applyFont="1" applyBorder="1" applyAlignment="1">
      <alignment horizontal="center" vertical="center" wrapText="1"/>
    </xf>
    <xf numFmtId="167" fontId="8" fillId="0" borderId="2" xfId="0" applyNumberFormat="1" applyFont="1" applyBorder="1" applyAlignment="1">
      <alignment horizontal="center" vertical="center" wrapText="1"/>
    </xf>
    <xf numFmtId="0" fontId="5" fillId="0" borderId="0" xfId="0" applyFont="1" applyAlignment="1">
      <alignment vertical="top" wrapText="1"/>
    </xf>
    <xf numFmtId="0" fontId="5" fillId="4" borderId="0" xfId="0" applyFont="1" applyFill="1" applyAlignment="1">
      <alignment vertical="top" wrapText="1"/>
    </xf>
    <xf numFmtId="1" fontId="12" fillId="0" borderId="0" xfId="0" applyNumberFormat="1" applyFont="1" applyAlignment="1">
      <alignment horizontal="center" vertical="center" wrapText="1"/>
    </xf>
    <xf numFmtId="1" fontId="7" fillId="0" borderId="0" xfId="0" applyNumberFormat="1" applyFont="1" applyAlignment="1">
      <alignment horizontal="center" vertical="center" wrapText="1"/>
    </xf>
    <xf numFmtId="0" fontId="5" fillId="0" borderId="0" xfId="0" applyFont="1" applyAlignment="1">
      <alignment vertical="center" wrapText="1"/>
    </xf>
    <xf numFmtId="0" fontId="5" fillId="4" borderId="0" xfId="0" applyFont="1" applyFill="1" applyAlignment="1">
      <alignment vertical="center" wrapText="1"/>
    </xf>
    <xf numFmtId="0" fontId="5" fillId="4" borderId="8" xfId="0" applyFont="1" applyFill="1" applyBorder="1" applyAlignment="1">
      <alignment vertical="center" wrapText="1"/>
    </xf>
    <xf numFmtId="0" fontId="0" fillId="4" borderId="0" xfId="0" applyFill="1"/>
    <xf numFmtId="0" fontId="5" fillId="4" borderId="0" xfId="0" applyFont="1" applyFill="1" applyAlignment="1">
      <alignment horizontal="left"/>
    </xf>
    <xf numFmtId="0" fontId="6" fillId="4" borderId="0" xfId="0" applyFont="1" applyFill="1"/>
    <xf numFmtId="165" fontId="6" fillId="4" borderId="0" xfId="0" applyNumberFormat="1" applyFont="1" applyFill="1" applyAlignment="1">
      <alignment horizontal="right"/>
    </xf>
    <xf numFmtId="0" fontId="4" fillId="4" borderId="0" xfId="1" applyFill="1"/>
    <xf numFmtId="0" fontId="14" fillId="0" borderId="2" xfId="0" applyFont="1" applyBorder="1" applyAlignment="1">
      <alignment horizontal="left" vertical="top" wrapText="1"/>
    </xf>
    <xf numFmtId="0" fontId="8" fillId="0" borderId="4" xfId="0" applyFont="1" applyBorder="1" applyAlignment="1">
      <alignment horizontal="center" vertical="center"/>
    </xf>
    <xf numFmtId="0" fontId="8" fillId="0" borderId="2" xfId="0" applyFont="1" applyBorder="1" applyAlignment="1">
      <alignment vertical="center"/>
    </xf>
    <xf numFmtId="168" fontId="8" fillId="0" borderId="2" xfId="0" applyNumberFormat="1" applyFont="1" applyBorder="1" applyAlignment="1">
      <alignment horizontal="center" vertical="top" wrapText="1"/>
    </xf>
    <xf numFmtId="169" fontId="8" fillId="0" borderId="2" xfId="0" applyNumberFormat="1" applyFont="1" applyBorder="1" applyAlignment="1">
      <alignment horizontal="center" vertical="center" wrapText="1"/>
    </xf>
    <xf numFmtId="1" fontId="8"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8" fillId="2" borderId="2" xfId="0" applyFont="1" applyFill="1" applyBorder="1" applyAlignment="1">
      <alignment horizontal="center" vertical="center" wrapText="1"/>
    </xf>
    <xf numFmtId="0" fontId="20" fillId="0" borderId="0" xfId="1" applyFont="1"/>
    <xf numFmtId="0" fontId="21" fillId="0" borderId="0" xfId="0" applyFont="1" applyAlignment="1">
      <alignment horizontal="left"/>
    </xf>
    <xf numFmtId="0" fontId="8" fillId="0" borderId="0" xfId="0" applyFont="1" applyAlignment="1">
      <alignment horizontal="center" vertical="center" wrapText="1"/>
    </xf>
    <xf numFmtId="0" fontId="10" fillId="0" borderId="0" xfId="0" applyFont="1" applyAlignment="1">
      <alignment horizontal="left" vertical="top"/>
    </xf>
    <xf numFmtId="0" fontId="10" fillId="0" borderId="0" xfId="0" applyFont="1" applyAlignment="1">
      <alignment vertical="top"/>
    </xf>
    <xf numFmtId="0" fontId="10" fillId="0" borderId="0" xfId="0" applyFont="1" applyAlignment="1">
      <alignment horizontal="center" vertical="center"/>
    </xf>
    <xf numFmtId="1" fontId="22" fillId="0" borderId="2" xfId="0" applyNumberFormat="1" applyFont="1" applyBorder="1" applyAlignment="1">
      <alignment horizontal="center" vertical="center" wrapText="1"/>
    </xf>
    <xf numFmtId="0" fontId="8" fillId="0" borderId="0" xfId="0" applyFont="1" applyAlignment="1">
      <alignment wrapText="1"/>
    </xf>
    <xf numFmtId="0" fontId="1" fillId="4" borderId="0" xfId="0" applyFont="1" applyFill="1" applyAlignment="1">
      <alignment horizontal="left"/>
    </xf>
    <xf numFmtId="0" fontId="23" fillId="0" borderId="2" xfId="0" applyFont="1" applyBorder="1" applyAlignment="1">
      <alignment horizontal="center" vertical="center" wrapText="1"/>
    </xf>
    <xf numFmtId="0" fontId="4" fillId="0" borderId="0" xfId="1"/>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top" wrapText="1"/>
    </xf>
    <xf numFmtId="164" fontId="23" fillId="0" borderId="2" xfId="0" applyNumberFormat="1" applyFont="1" applyBorder="1" applyAlignment="1">
      <alignment horizontal="center" vertical="center" wrapText="1"/>
    </xf>
    <xf numFmtId="165" fontId="24" fillId="4" borderId="0" xfId="0" applyNumberFormat="1" applyFont="1" applyFill="1" applyAlignment="1">
      <alignment horizontal="right"/>
    </xf>
    <xf numFmtId="0" fontId="4" fillId="0" borderId="0" xfId="1" applyFill="1"/>
    <xf numFmtId="0" fontId="25" fillId="0" borderId="2" xfId="0" applyFont="1" applyBorder="1" applyAlignment="1">
      <alignment horizontal="center" vertical="top" wrapText="1"/>
    </xf>
    <xf numFmtId="0" fontId="25" fillId="0" borderId="2" xfId="0" applyFont="1" applyBorder="1" applyAlignment="1">
      <alignment horizontal="left" vertical="top" wrapText="1"/>
    </xf>
    <xf numFmtId="0" fontId="26" fillId="4" borderId="0" xfId="0" applyFont="1" applyFill="1"/>
    <xf numFmtId="1" fontId="23" fillId="0" borderId="2" xfId="0" applyNumberFormat="1" applyFont="1" applyBorder="1" applyAlignment="1">
      <alignment horizontal="center" vertical="center" wrapText="1"/>
    </xf>
    <xf numFmtId="0" fontId="23" fillId="0" borderId="2" xfId="0" applyFont="1" applyBorder="1" applyAlignment="1">
      <alignment horizontal="center" vertical="top" wrapText="1"/>
    </xf>
    <xf numFmtId="0" fontId="8" fillId="4" borderId="2" xfId="0" applyFont="1" applyFill="1" applyBorder="1" applyAlignment="1">
      <alignment horizontal="left" vertical="top" wrapText="1"/>
    </xf>
    <xf numFmtId="0" fontId="27" fillId="0" borderId="2" xfId="0" applyFont="1" applyBorder="1" applyAlignment="1">
      <alignment horizontal="left" vertical="top" wrapText="1"/>
    </xf>
    <xf numFmtId="165" fontId="24" fillId="4" borderId="0" xfId="0" applyNumberFormat="1" applyFont="1" applyFill="1"/>
    <xf numFmtId="0" fontId="10" fillId="4" borderId="0" xfId="0" applyFont="1" applyFill="1"/>
    <xf numFmtId="167" fontId="8" fillId="4" borderId="2" xfId="0" applyNumberFormat="1" applyFont="1" applyFill="1" applyBorder="1" applyAlignment="1">
      <alignment horizontal="center" vertical="center" wrapText="1"/>
    </xf>
    <xf numFmtId="0" fontId="11" fillId="4" borderId="2" xfId="0" applyFont="1" applyFill="1" applyBorder="1" applyAlignment="1">
      <alignment horizontal="left" vertical="top" wrapText="1"/>
    </xf>
    <xf numFmtId="166" fontId="8" fillId="4" borderId="2" xfId="0" applyNumberFormat="1" applyFont="1" applyFill="1" applyBorder="1" applyAlignment="1">
      <alignment horizontal="center" vertical="center" wrapText="1"/>
    </xf>
    <xf numFmtId="0" fontId="23" fillId="0" borderId="2" xfId="0" applyFont="1" applyBorder="1" applyAlignment="1">
      <alignment horizontal="left" vertical="top" wrapText="1"/>
    </xf>
    <xf numFmtId="0" fontId="23" fillId="4" borderId="2" xfId="0" applyFont="1" applyFill="1" applyBorder="1" applyAlignment="1">
      <alignment horizontal="center" vertical="center" wrapText="1"/>
    </xf>
    <xf numFmtId="3" fontId="8" fillId="0" borderId="2" xfId="0" applyNumberFormat="1" applyFont="1" applyBorder="1" applyAlignment="1">
      <alignment horizontal="center" vertical="top" wrapText="1"/>
    </xf>
    <xf numFmtId="0" fontId="11" fillId="0" borderId="2" xfId="0" applyFont="1" applyBorder="1" applyAlignment="1">
      <alignment horizontal="left" vertical="center" wrapText="1"/>
    </xf>
    <xf numFmtId="164" fontId="8" fillId="0" borderId="4" xfId="0" applyNumberFormat="1" applyFont="1" applyBorder="1" applyAlignment="1">
      <alignment horizontal="center" vertical="center" wrapText="1"/>
    </xf>
    <xf numFmtId="166" fontId="23" fillId="0" borderId="2" xfId="0" applyNumberFormat="1" applyFont="1" applyBorder="1" applyAlignment="1">
      <alignment horizontal="center" vertical="center" wrapText="1"/>
    </xf>
    <xf numFmtId="0" fontId="7" fillId="4" borderId="9" xfId="0" applyFont="1" applyFill="1" applyBorder="1" applyAlignment="1">
      <alignment horizontal="left" vertical="top" wrapText="1"/>
    </xf>
    <xf numFmtId="0" fontId="16" fillId="0" borderId="0" xfId="0" applyFont="1" applyAlignment="1">
      <alignment horizontal="left" vertical="top" wrapText="1"/>
    </xf>
    <xf numFmtId="0" fontId="16" fillId="4" borderId="0" xfId="0" applyFont="1" applyFill="1" applyAlignment="1">
      <alignment horizontal="left" vertical="top" wrapText="1"/>
    </xf>
    <xf numFmtId="0" fontId="17" fillId="4" borderId="0" xfId="0" applyFont="1" applyFill="1" applyAlignment="1">
      <alignment horizontal="left" vertical="top"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4" borderId="5" xfId="0" applyFont="1" applyFill="1" applyBorder="1" applyAlignment="1">
      <alignment horizontal="center" vertical="top" wrapText="1"/>
    </xf>
    <xf numFmtId="0" fontId="16" fillId="4" borderId="6" xfId="0" applyFont="1" applyFill="1" applyBorder="1" applyAlignment="1">
      <alignment horizontal="center" vertical="top" wrapText="1"/>
    </xf>
    <xf numFmtId="0" fontId="16" fillId="4" borderId="7"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Frequency</a:t>
            </a:r>
            <a:r>
              <a:rPr lang="en-US" baseline="0"/>
              <a:t> of Facility Types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696335610718721E-2"/>
          <c:y val="9.9038718291054734E-2"/>
          <c:w val="0.90371502810766124"/>
          <c:h val="0.54416408229345159"/>
        </c:manualLayout>
      </c:layout>
      <c:barChart>
        <c:barDir val="col"/>
        <c:grouping val="clustered"/>
        <c:varyColors val="0"/>
        <c:ser>
          <c:idx val="0"/>
          <c:order val="0"/>
          <c:spPr>
            <a:solidFill>
              <a:schemeClr val="accent1"/>
            </a:solidFill>
            <a:ln>
              <a:noFill/>
            </a:ln>
            <a:effectLst/>
          </c:spPr>
          <c:invertIfNegative val="0"/>
          <c:cat>
            <c:strRef>
              <c:f>'Facility Type Analysis '!$B$3:$B$48</c:f>
              <c:strCache>
                <c:ptCount val="46"/>
                <c:pt idx="0">
                  <c:v>Abandonment </c:v>
                </c:pt>
                <c:pt idx="1">
                  <c:v>Clearwater West Expansion</c:v>
                </c:pt>
                <c:pt idx="2">
                  <c:v>Cogen Delivery Station </c:v>
                </c:pt>
                <c:pt idx="3">
                  <c:v>Compressor Station</c:v>
                </c:pt>
                <c:pt idx="4">
                  <c:v>Compressor Station Coolers</c:v>
                </c:pt>
                <c:pt idx="5">
                  <c:v>Compressor Station Decomissioning</c:v>
                </c:pt>
                <c:pt idx="6">
                  <c:v>Compressor Station Modifications</c:v>
                </c:pt>
                <c:pt idx="7">
                  <c:v>Compressor Station Unit Addition</c:v>
                </c:pt>
                <c:pt idx="8">
                  <c:v>Compressor Station Unit Addition &amp; Coolers</c:v>
                </c:pt>
                <c:pt idx="9">
                  <c:v>Connection Piping</c:v>
                </c:pt>
                <c:pt idx="10">
                  <c:v>Control Valve Addition</c:v>
                </c:pt>
                <c:pt idx="11">
                  <c:v>Crossover</c:v>
                </c:pt>
                <c:pt idx="12">
                  <c:v>Delivery Meter Station</c:v>
                </c:pt>
                <c:pt idx="13">
                  <c:v>Edson Mainline Expansion </c:v>
                </c:pt>
                <c:pt idx="14">
                  <c:v>Expansion &amp; Lateral Loop</c:v>
                </c:pt>
                <c:pt idx="15">
                  <c:v>Extraction Connections</c:v>
                </c:pt>
                <c:pt idx="16">
                  <c:v>Forestburg </c:v>
                </c:pt>
                <c:pt idx="17">
                  <c:v>Grande Prairie Mainline Loop</c:v>
                </c:pt>
                <c:pt idx="18">
                  <c:v>Groundbirch Mainline Loop</c:v>
                </c:pt>
                <c:pt idx="19">
                  <c:v>Lateral Expansion</c:v>
                </c:pt>
                <c:pt idx="20">
                  <c:v>Lateral Loop</c:v>
                </c:pt>
                <c:pt idx="21">
                  <c:v>Meter Station &amp; Lateral Abandonment</c:v>
                </c:pt>
                <c:pt idx="22">
                  <c:v>NGTL System Expansion </c:v>
                </c:pt>
                <c:pt idx="23">
                  <c:v>North Central Corridor Loop</c:v>
                </c:pt>
                <c:pt idx="24">
                  <c:v>North Corridor Expansion </c:v>
                </c:pt>
                <c:pt idx="25">
                  <c:v>North Montney Project </c:v>
                </c:pt>
                <c:pt idx="26">
                  <c:v>North Path Delivery  </c:v>
                </c:pt>
                <c:pt idx="27">
                  <c:v>Northwest Mainline Loop</c:v>
                </c:pt>
                <c:pt idx="28">
                  <c:v>Peace River Mainline Abandonment</c:v>
                </c:pt>
                <c:pt idx="29">
                  <c:v>Pembina-Keephills Transmission Project</c:v>
                </c:pt>
                <c:pt idx="30">
                  <c:v>Pipeline &amp; Associated Decommissioning</c:v>
                </c:pt>
                <c:pt idx="31">
                  <c:v>Pipeline Acquisition</c:v>
                </c:pt>
                <c:pt idx="32">
                  <c:v>Pipeline Asset Purchase</c:v>
                </c:pt>
                <c:pt idx="33">
                  <c:v>Pipeline Decommissioning</c:v>
                </c:pt>
                <c:pt idx="34">
                  <c:v>Pipeline Replacement</c:v>
                </c:pt>
                <c:pt idx="35">
                  <c:v>Pipeline Upgrade</c:v>
                </c:pt>
                <c:pt idx="36">
                  <c:v>Receipt Meter Station</c:v>
                </c:pt>
                <c:pt idx="37">
                  <c:v>Receipt Meter Station Expansion</c:v>
                </c:pt>
                <c:pt idx="38">
                  <c:v>Saddle West Expansion</c:v>
                </c:pt>
                <c:pt idx="39">
                  <c:v>Sales Meter Station</c:v>
                </c:pt>
                <c:pt idx="40">
                  <c:v>Sales Meter Station Expansion</c:v>
                </c:pt>
                <c:pt idx="41">
                  <c:v>Sales Meter Station Replacement</c:v>
                </c:pt>
                <c:pt idx="42">
                  <c:v>Transmission Loop</c:v>
                </c:pt>
                <c:pt idx="43">
                  <c:v>West Path Delivery 2022</c:v>
                </c:pt>
                <c:pt idx="44">
                  <c:v>West Path Delivery 2023</c:v>
                </c:pt>
                <c:pt idx="45">
                  <c:v>West Path Delivery Project </c:v>
                </c:pt>
              </c:strCache>
            </c:strRef>
          </c:cat>
          <c:val>
            <c:numRef>
              <c:f>'Facility Type Analysis '!$C$3:$C$48</c:f>
              <c:numCache>
                <c:formatCode>General</c:formatCode>
                <c:ptCount val="46"/>
                <c:pt idx="0">
                  <c:v>0</c:v>
                </c:pt>
                <c:pt idx="1">
                  <c:v>0</c:v>
                </c:pt>
                <c:pt idx="2">
                  <c:v>0</c:v>
                </c:pt>
                <c:pt idx="3">
                  <c:v>3</c:v>
                </c:pt>
                <c:pt idx="4">
                  <c:v>1</c:v>
                </c:pt>
                <c:pt idx="5">
                  <c:v>0</c:v>
                </c:pt>
                <c:pt idx="6">
                  <c:v>0</c:v>
                </c:pt>
                <c:pt idx="7">
                  <c:v>2</c:v>
                </c:pt>
                <c:pt idx="8">
                  <c:v>0</c:v>
                </c:pt>
                <c:pt idx="9">
                  <c:v>0</c:v>
                </c:pt>
                <c:pt idx="10">
                  <c:v>0</c:v>
                </c:pt>
                <c:pt idx="11">
                  <c:v>0</c:v>
                </c:pt>
                <c:pt idx="12">
                  <c:v>4</c:v>
                </c:pt>
                <c:pt idx="13">
                  <c:v>2</c:v>
                </c:pt>
                <c:pt idx="14">
                  <c:v>0</c:v>
                </c:pt>
                <c:pt idx="15">
                  <c:v>0</c:v>
                </c:pt>
                <c:pt idx="16">
                  <c:v>0</c:v>
                </c:pt>
                <c:pt idx="17">
                  <c:v>0</c:v>
                </c:pt>
                <c:pt idx="18">
                  <c:v>1</c:v>
                </c:pt>
                <c:pt idx="19">
                  <c:v>0</c:v>
                </c:pt>
                <c:pt idx="20">
                  <c:v>2</c:v>
                </c:pt>
                <c:pt idx="21">
                  <c:v>4</c:v>
                </c:pt>
                <c:pt idx="22">
                  <c:v>12</c:v>
                </c:pt>
                <c:pt idx="23">
                  <c:v>0</c:v>
                </c:pt>
                <c:pt idx="24">
                  <c:v>4</c:v>
                </c:pt>
                <c:pt idx="25">
                  <c:v>3</c:v>
                </c:pt>
                <c:pt idx="26">
                  <c:v>0</c:v>
                </c:pt>
                <c:pt idx="27">
                  <c:v>0</c:v>
                </c:pt>
                <c:pt idx="28">
                  <c:v>0</c:v>
                </c:pt>
                <c:pt idx="29">
                  <c:v>0</c:v>
                </c:pt>
                <c:pt idx="30">
                  <c:v>1</c:v>
                </c:pt>
                <c:pt idx="31">
                  <c:v>1</c:v>
                </c:pt>
                <c:pt idx="32">
                  <c:v>0</c:v>
                </c:pt>
                <c:pt idx="33">
                  <c:v>0</c:v>
                </c:pt>
                <c:pt idx="34">
                  <c:v>1</c:v>
                </c:pt>
                <c:pt idx="35">
                  <c:v>1</c:v>
                </c:pt>
                <c:pt idx="36">
                  <c:v>2</c:v>
                </c:pt>
                <c:pt idx="37">
                  <c:v>0</c:v>
                </c:pt>
                <c:pt idx="38">
                  <c:v>0</c:v>
                </c:pt>
                <c:pt idx="39">
                  <c:v>0</c:v>
                </c:pt>
                <c:pt idx="40">
                  <c:v>0</c:v>
                </c:pt>
                <c:pt idx="41">
                  <c:v>0</c:v>
                </c:pt>
                <c:pt idx="42">
                  <c:v>0</c:v>
                </c:pt>
                <c:pt idx="43">
                  <c:v>3</c:v>
                </c:pt>
                <c:pt idx="44">
                  <c:v>2</c:v>
                </c:pt>
                <c:pt idx="45">
                  <c:v>0</c:v>
                </c:pt>
              </c:numCache>
            </c:numRef>
          </c:val>
          <c:extLst>
            <c:ext xmlns:c16="http://schemas.microsoft.com/office/drawing/2014/chart" uri="{C3380CC4-5D6E-409C-BE32-E72D297353CC}">
              <c16:uniqueId val="{00000000-8323-466F-B7CC-3A5939AACE4C}"/>
            </c:ext>
          </c:extLst>
        </c:ser>
        <c:dLbls>
          <c:showLegendKey val="0"/>
          <c:showVal val="0"/>
          <c:showCatName val="0"/>
          <c:showSerName val="0"/>
          <c:showPercent val="0"/>
          <c:showBubbleSize val="0"/>
        </c:dLbls>
        <c:gapWidth val="219"/>
        <c:overlap val="-27"/>
        <c:axId val="516352616"/>
        <c:axId val="516353928"/>
      </c:barChart>
      <c:catAx>
        <c:axId val="516352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53928"/>
        <c:crosses val="autoZero"/>
        <c:auto val="1"/>
        <c:lblAlgn val="ctr"/>
        <c:lblOffset val="100"/>
        <c:noMultiLvlLbl val="0"/>
      </c:catAx>
      <c:valAx>
        <c:axId val="516353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52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Forecast</a:t>
            </a:r>
            <a:r>
              <a:rPr lang="en-US" baseline="0"/>
              <a:t> Cost of Applied-for Facilities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38605759941578E-2"/>
          <c:y val="4.9823233573266894E-2"/>
          <c:w val="0.92653671274792626"/>
          <c:h val="0.6454764845227835"/>
        </c:manualLayout>
      </c:layout>
      <c:barChart>
        <c:barDir val="col"/>
        <c:grouping val="clustered"/>
        <c:varyColors val="0"/>
        <c:ser>
          <c:idx val="0"/>
          <c:order val="0"/>
          <c:spPr>
            <a:solidFill>
              <a:schemeClr val="accent1"/>
            </a:solidFill>
            <a:ln>
              <a:noFill/>
            </a:ln>
            <a:effectLst/>
          </c:spPr>
          <c:invertIfNegative val="0"/>
          <c:cat>
            <c:strRef>
              <c:f>'Forecast Costs'!$B$4:$B$56</c:f>
              <c:strCache>
                <c:ptCount val="53"/>
                <c:pt idx="0">
                  <c:v>Hidden Lake &amp; Hidden Lake North Station Coolers</c:v>
                </c:pt>
                <c:pt idx="1">
                  <c:v>Old Alaska No. 2</c:v>
                </c:pt>
                <c:pt idx="2">
                  <c:v>#REF!</c:v>
                </c:pt>
                <c:pt idx="3">
                  <c:v>#REF!</c:v>
                </c:pt>
                <c:pt idx="4">
                  <c:v>#REF!</c:v>
                </c:pt>
                <c:pt idx="5">
                  <c:v>#REF!</c:v>
                </c:pt>
                <c:pt idx="6">
                  <c:v>West Path Delivery 2022
Edson Mainline No. 4 (Raven River)</c:v>
                </c:pt>
                <c:pt idx="7">
                  <c:v>Groundbirch Mainline Loop (Sunrise Section)</c:v>
                </c:pt>
                <c:pt idx="8">
                  <c:v>Inland Looping - Phase 2 (AP)</c:v>
                </c:pt>
                <c:pt idx="9">
                  <c:v>Pioneer Interconnect</c:v>
                </c:pt>
                <c:pt idx="10">
                  <c:v>#REF!</c:v>
                </c:pt>
                <c:pt idx="11">
                  <c:v>#REF!</c:v>
                </c:pt>
                <c:pt idx="12">
                  <c:v>#REF!</c:v>
                </c:pt>
                <c:pt idx="13">
                  <c:v>#REF!</c:v>
                </c:pt>
                <c:pt idx="14">
                  <c:v>#REF!</c:v>
                </c:pt>
                <c:pt idx="15">
                  <c:v>#REF!</c:v>
                </c:pt>
                <c:pt idx="16">
                  <c:v>#REF!</c:v>
                </c:pt>
                <c:pt idx="17">
                  <c:v>Cold Lake Border Sales Meter Station Replacement</c:v>
                </c:pt>
                <c:pt idx="18">
                  <c:v>#REF!</c:v>
                </c:pt>
                <c:pt idx="19">
                  <c:v>#REF!</c:v>
                </c:pt>
                <c:pt idx="20">
                  <c:v>#REF!</c:v>
                </c:pt>
                <c:pt idx="21">
                  <c:v>Gleichen Transmission Looping (AP)
Cluny Transmission Looping  (AP)</c:v>
                </c:pt>
                <c:pt idx="22">
                  <c:v>#REF!</c:v>
                </c:pt>
                <c:pt idx="23">
                  <c:v>#REF!</c:v>
                </c:pt>
                <c:pt idx="24">
                  <c:v>West Path Delivery 2023
WAML Loop No. 2 (Lundbreck)</c:v>
                </c:pt>
                <c:pt idx="25">
                  <c:v>West Path Delivery 2022
WAML Loop No. 2 (Alberta British Columbia)</c:v>
                </c:pt>
                <c:pt idx="26">
                  <c:v>#REF!</c:v>
                </c:pt>
                <c:pt idx="27">
                  <c:v>#REF!</c:v>
                </c:pt>
                <c:pt idx="28">
                  <c:v>#REF!</c:v>
                </c:pt>
                <c:pt idx="29">
                  <c:v>#REF!</c:v>
                </c:pt>
                <c:pt idx="30">
                  <c:v>#REF!</c:v>
                </c:pt>
                <c:pt idx="31">
                  <c:v>Chambers Creek Receipt Meter Station</c:v>
                </c:pt>
                <c:pt idx="32">
                  <c:v>#REF!</c:v>
                </c:pt>
                <c:pt idx="33">
                  <c:v>#REF!</c:v>
                </c:pt>
                <c:pt idx="34">
                  <c:v>#REF!</c:v>
                </c:pt>
                <c:pt idx="35">
                  <c:v>#REF!</c:v>
                </c:pt>
                <c:pt idx="36">
                  <c:v>Groundbirch Mainline (Saturn Section) &amp; Saddle Hills Unit Addition:
Saddle Hills Compressor Station Unit Addition</c:v>
                </c:pt>
                <c:pt idx="37">
                  <c:v>#REF!</c:v>
                </c:pt>
                <c:pt idx="38">
                  <c:v>#REF!</c:v>
                </c:pt>
                <c:pt idx="39">
                  <c:v>#REF!</c:v>
                </c:pt>
                <c:pt idx="40">
                  <c:v>#REF!</c:v>
                </c:pt>
                <c:pt idx="41">
                  <c:v>#REF!</c:v>
                </c:pt>
                <c:pt idx="42">
                  <c:v>#REF!</c:v>
                </c:pt>
                <c:pt idx="43">
                  <c:v>#REF!</c:v>
                </c:pt>
                <c:pt idx="44">
                  <c:v>#REF!</c:v>
                </c:pt>
                <c:pt idx="45">
                  <c:v>#REF!</c:v>
                </c:pt>
                <c:pt idx="46">
                  <c:v>#REF!</c:v>
                </c:pt>
                <c:pt idx="47">
                  <c:v>#REF!</c:v>
                </c:pt>
                <c:pt idx="48">
                  <c:v>2017 Meter Stations and Laterals Abandonment Program</c:v>
                </c:pt>
                <c:pt idx="49">
                  <c:v>#REF!</c:v>
                </c:pt>
                <c:pt idx="50">
                  <c:v>#REF!</c:v>
                </c:pt>
                <c:pt idx="51">
                  <c:v>Emerson Creek Compressor Station</c:v>
                </c:pt>
                <c:pt idx="52">
                  <c:v>#REF!</c:v>
                </c:pt>
              </c:strCache>
            </c:strRef>
          </c:cat>
          <c:val>
            <c:numRef>
              <c:f>'Forecast Costs'!$C$4:$C$56</c:f>
              <c:numCache>
                <c:formatCode>General</c:formatCode>
                <c:ptCount val="53"/>
                <c:pt idx="0">
                  <c:v>0</c:v>
                </c:pt>
                <c:pt idx="1">
                  <c:v>3.4</c:v>
                </c:pt>
                <c:pt idx="2">
                  <c:v>0</c:v>
                </c:pt>
                <c:pt idx="3">
                  <c:v>0</c:v>
                </c:pt>
                <c:pt idx="4">
                  <c:v>0</c:v>
                </c:pt>
                <c:pt idx="5">
                  <c:v>0</c:v>
                </c:pt>
                <c:pt idx="6">
                  <c:v>0</c:v>
                </c:pt>
                <c:pt idx="7">
                  <c:v>0</c:v>
                </c:pt>
                <c:pt idx="8">
                  <c:v>0</c:v>
                </c:pt>
                <c:pt idx="9">
                  <c:v>2</c:v>
                </c:pt>
                <c:pt idx="11">
                  <c:v>0</c:v>
                </c:pt>
                <c:pt idx="12">
                  <c:v>0</c:v>
                </c:pt>
                <c:pt idx="13">
                  <c:v>0</c:v>
                </c:pt>
                <c:pt idx="14">
                  <c:v>0</c:v>
                </c:pt>
                <c:pt idx="15">
                  <c:v>0</c:v>
                </c:pt>
                <c:pt idx="16">
                  <c:v>0</c:v>
                </c:pt>
                <c:pt idx="17">
                  <c:v>3.2</c:v>
                </c:pt>
                <c:pt idx="18">
                  <c:v>0</c:v>
                </c:pt>
                <c:pt idx="19">
                  <c:v>0</c:v>
                </c:pt>
                <c:pt idx="20">
                  <c:v>0</c:v>
                </c:pt>
                <c:pt idx="21">
                  <c:v>2.7</c:v>
                </c:pt>
                <c:pt idx="22">
                  <c:v>0</c:v>
                </c:pt>
                <c:pt idx="23">
                  <c:v>0</c:v>
                </c:pt>
                <c:pt idx="24">
                  <c:v>0</c:v>
                </c:pt>
                <c:pt idx="25">
                  <c:v>0</c:v>
                </c:pt>
                <c:pt idx="26">
                  <c:v>0</c:v>
                </c:pt>
                <c:pt idx="27">
                  <c:v>0</c:v>
                </c:pt>
                <c:pt idx="28">
                  <c:v>0</c:v>
                </c:pt>
                <c:pt idx="29">
                  <c:v>0</c:v>
                </c:pt>
                <c:pt idx="30">
                  <c:v>0</c:v>
                </c:pt>
                <c:pt idx="31">
                  <c:v>4</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16.399999999999999</c:v>
                </c:pt>
                <c:pt idx="49">
                  <c:v>0</c:v>
                </c:pt>
                <c:pt idx="50">
                  <c:v>0</c:v>
                </c:pt>
                <c:pt idx="51">
                  <c:v>0</c:v>
                </c:pt>
                <c:pt idx="52">
                  <c:v>0</c:v>
                </c:pt>
              </c:numCache>
            </c:numRef>
          </c:val>
          <c:extLst>
            <c:ext xmlns:c16="http://schemas.microsoft.com/office/drawing/2014/chart" uri="{C3380CC4-5D6E-409C-BE32-E72D297353CC}">
              <c16:uniqueId val="{00000000-2449-4B00-8CF4-92139E6CF685}"/>
            </c:ext>
          </c:extLst>
        </c:ser>
        <c:dLbls>
          <c:showLegendKey val="0"/>
          <c:showVal val="0"/>
          <c:showCatName val="0"/>
          <c:showSerName val="0"/>
          <c:showPercent val="0"/>
          <c:showBubbleSize val="0"/>
        </c:dLbls>
        <c:gapWidth val="219"/>
        <c:overlap val="-27"/>
        <c:axId val="516344088"/>
        <c:axId val="516344744"/>
      </c:barChart>
      <c:catAx>
        <c:axId val="516344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44744"/>
        <c:crosses val="autoZero"/>
        <c:auto val="1"/>
        <c:lblAlgn val="ctr"/>
        <c:lblOffset val="100"/>
        <c:noMultiLvlLbl val="0"/>
      </c:catAx>
      <c:valAx>
        <c:axId val="516344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Forecast Cost ($Millions)</a:t>
                </a:r>
              </a:p>
            </c:rich>
          </c:tx>
          <c:layout>
            <c:manualLayout>
              <c:xMode val="edge"/>
              <c:yMode val="edge"/>
              <c:x val="2.1103657905863219E-2"/>
              <c:y val="0.3011681265339606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44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4</xdr:col>
      <xdr:colOff>68035</xdr:colOff>
      <xdr:row>3</xdr:row>
      <xdr:rowOff>2843896</xdr:rowOff>
    </xdr:from>
    <xdr:to>
      <xdr:col>8</xdr:col>
      <xdr:colOff>579197</xdr:colOff>
      <xdr:row>3</xdr:row>
      <xdr:rowOff>4010366</xdr:rowOff>
    </xdr:to>
    <xdr:pic>
      <xdr:nvPicPr>
        <xdr:cNvPr id="3" name="Picture 2">
          <a:extLst>
            <a:ext uri="{FF2B5EF4-FFF2-40B4-BE49-F238E27FC236}">
              <a16:creationId xmlns:a16="http://schemas.microsoft.com/office/drawing/2014/main" id="{E760E61D-4AD8-4A88-8653-00F3814065AC}"/>
            </a:ext>
          </a:extLst>
        </xdr:cNvPr>
        <xdr:cNvPicPr>
          <a:picLocks noChangeAspect="1"/>
        </xdr:cNvPicPr>
      </xdr:nvPicPr>
      <xdr:blipFill>
        <a:blip xmlns:r="http://schemas.openxmlformats.org/officeDocument/2006/relationships" r:embed="rId1"/>
        <a:stretch>
          <a:fillRect/>
        </a:stretch>
      </xdr:blipFill>
      <xdr:spPr>
        <a:xfrm>
          <a:off x="3279321" y="4993825"/>
          <a:ext cx="3776876" cy="11664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501650</xdr:colOff>
      <xdr:row>1</xdr:row>
      <xdr:rowOff>82550</xdr:rowOff>
    </xdr:from>
    <xdr:to>
      <xdr:col>20</xdr:col>
      <xdr:colOff>419099</xdr:colOff>
      <xdr:row>24</xdr:row>
      <xdr:rowOff>25400</xdr:rowOff>
    </xdr:to>
    <xdr:graphicFrame macro="">
      <xdr:nvGraphicFramePr>
        <xdr:cNvPr id="5" name="Chart 4">
          <a:extLst>
            <a:ext uri="{FF2B5EF4-FFF2-40B4-BE49-F238E27FC236}">
              <a16:creationId xmlns:a16="http://schemas.microsoft.com/office/drawing/2014/main" id="{B86EE290-6AB5-44C8-8E0D-7FE4E0343E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80529</xdr:colOff>
      <xdr:row>1</xdr:row>
      <xdr:rowOff>99868</xdr:rowOff>
    </xdr:from>
    <xdr:to>
      <xdr:col>22</xdr:col>
      <xdr:colOff>442480</xdr:colOff>
      <xdr:row>25</xdr:row>
      <xdr:rowOff>195118</xdr:rowOff>
    </xdr:to>
    <xdr:graphicFrame macro="">
      <xdr:nvGraphicFramePr>
        <xdr:cNvPr id="2" name="Chart 1">
          <a:extLst>
            <a:ext uri="{FF2B5EF4-FFF2-40B4-BE49-F238E27FC236}">
              <a16:creationId xmlns:a16="http://schemas.microsoft.com/office/drawing/2014/main" id="{E9C0BE58-A438-417B-89D8-7EC316A0F5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apps.cer-rec.gc.ca/REGDOCS/Item/Filing/A96787" TargetMode="External"/><Relationship Id="rId18"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26" Type="http://schemas.openxmlformats.org/officeDocument/2006/relationships/hyperlink" Target="http://www.tccustomerexpress.com/5618.html" TargetMode="External"/><Relationship Id="rId39" Type="http://schemas.openxmlformats.org/officeDocument/2006/relationships/hyperlink" Target="https://docs2.cer-rec.gc.ca/ll-eng/llisapi.dll/fetch/2000/130635/4099296/C13345-1_Emerson_Creek_Compressor_Station_-_A7U0H1.pdf?nodeid=4099776&amp;vernum=-2" TargetMode="External"/><Relationship Id="rId21"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34" Type="http://schemas.openxmlformats.org/officeDocument/2006/relationships/hyperlink" Target="https://apps.cer-rec.gc.ca/REGDOCS/Item/Filing/C10955" TargetMode="External"/><Relationship Id="rId42" Type="http://schemas.openxmlformats.org/officeDocument/2006/relationships/hyperlink" Target="https://www2.auc.ab.ca/_layouts/15/auc.efiling.portal/login.aspx?ReturnUrl=%2fProceeding23799%2f_layouts%2f15%2fAuthenticate.aspx%3fSource%3d%252FProceeding23799%252Fsitepages%252FManageApplications%252Easpx%253FAppNumber%253D23799%252DA001&amp;Source=%2FProceeding23799%2Fsitepages%2FManageApplications%2Easpx%3FAppNumber%3D23799%2DA001" TargetMode="External"/><Relationship Id="rId47" Type="http://schemas.openxmlformats.org/officeDocument/2006/relationships/hyperlink" Target="https://apps.cer-rec.gc.ca/REGDOCS/Item/Filing/C16718" TargetMode="External"/><Relationship Id="rId50" Type="http://schemas.openxmlformats.org/officeDocument/2006/relationships/hyperlink" Target="https://docs2.cer-rec.gc.ca/ll-eng/llisapi.dll/fetch/2000/90464/90550/554112/4032440/4032765/4194230/C16961-1_Commission_%E2%80%93_Letter_Decision_%E2%80%93_NOVA_Gas_%E2%80%93_Applications_regarding_Pioneer_South_Pipeline_Acquisition_-_A7Z8Z1.pdf?nodeid=4194122&amp;vernum=-2" TargetMode="External"/><Relationship Id="rId55" Type="http://schemas.openxmlformats.org/officeDocument/2006/relationships/hyperlink" Target="http://www.tccustomerexpress.com/ngtl-2022-annual-plan.html" TargetMode="External"/><Relationship Id="rId7" Type="http://schemas.openxmlformats.org/officeDocument/2006/relationships/hyperlink" Target="https://apps.cer-rec.gc.ca/REGDOCS/Item/View/3773172" TargetMode="External"/><Relationship Id="rId12" Type="http://schemas.openxmlformats.org/officeDocument/2006/relationships/hyperlink" Target="https://apps.cer-rec.gc.ca/REGDOCS/Item/View/3577322" TargetMode="External"/><Relationship Id="rId17"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25" Type="http://schemas.openxmlformats.org/officeDocument/2006/relationships/hyperlink" Target="http://www.tccustomerexpress.com/5328.html" TargetMode="External"/><Relationship Id="rId33" Type="http://schemas.openxmlformats.org/officeDocument/2006/relationships/hyperlink" Target="https://apps.cer-rec.gc.ca/REGDOCS/Item/View/4034837" TargetMode="External"/><Relationship Id="rId38" Type="http://schemas.openxmlformats.org/officeDocument/2006/relationships/hyperlink" Target="https://apps.cer-rec.gc.ca/REGDOCS/File/Download/4094290" TargetMode="External"/><Relationship Id="rId46" Type="http://schemas.openxmlformats.org/officeDocument/2006/relationships/hyperlink" Target="http://www.tccustomerexpress.com/ngtl-2020-annual-plan.html" TargetMode="External"/><Relationship Id="rId59" Type="http://schemas.openxmlformats.org/officeDocument/2006/relationships/hyperlink" Target="https://apps.cer-rec.gc.ca/REGDOCS/Item/View/4396886" TargetMode="External"/><Relationship Id="rId2"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amp;Source=%2FProceeding23793%2FSitePages%2FManageApplications%2Easpx%3FAppNumber%3D23793%2DA001" TargetMode="External"/><Relationship Id="rId16" Type="http://schemas.openxmlformats.org/officeDocument/2006/relationships/hyperlink" Target="https://apps.cer-rec.gc.ca/REGDOCS/Item/Filing/C06605" TargetMode="External"/><Relationship Id="rId20"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29" Type="http://schemas.openxmlformats.org/officeDocument/2006/relationships/hyperlink" Target="http://www.tccustomerexpress.com/5869.html" TargetMode="External"/><Relationship Id="rId41" Type="http://schemas.openxmlformats.org/officeDocument/2006/relationships/hyperlink" Target="https://apps.cer-rec.gc.ca/REGDOCS/Item/Filing/C13679" TargetMode="External"/><Relationship Id="rId54" Type="http://schemas.openxmlformats.org/officeDocument/2006/relationships/hyperlink" Target="https://apps.cer-rec.gc.ca/REGDOCS/Item/View/3968941" TargetMode="External"/><Relationship Id="rId1"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https%253A%252F%252Fwww2%252Eauc%252Eab%252Eca%252FProceeding23793%252Fsitepages%252FManageApplications%252Easpx%253FAppNumber%253D23793%252DA001&amp;Source=%2FProceeding23793%2Fsitepages%2FManageApplications%2Easpx%3FAppNumber%3D23793%2DA001https%3A%2F%2Fwww2%2Eauc%2Eab%2Eca%2FProceeding23793%2Fsitepages%2FManageApplications%2Easpx%3FAppNumber%3D23793%2DA001" TargetMode="External"/><Relationship Id="rId6"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amp;Source=%2FProceeding23793%2FSitePages%2FManageApplications%2Easpx%3FAppNumber%3D23793%2DA001" TargetMode="External"/><Relationship Id="rId11" Type="http://schemas.openxmlformats.org/officeDocument/2006/relationships/hyperlink" Target="https://docs2.cer-rec.gc.ca/ll-eng/llisapi.dll/fetch/2000/90464/90550/554112/3422050/3575553/3575989/3905746/C04761-1_Canada_Energy_Regulator_Report_-_NOVA_Gas_Transmission_Ltd._GH-003-2018_-_A7D5G0.pdf?nodeid=3905626&amp;vernum=-2" TargetMode="External"/><Relationship Id="rId24" Type="http://schemas.openxmlformats.org/officeDocument/2006/relationships/hyperlink" Target="https://www2.auc.ab.ca/Proceeding25937/SitePages/ManageApplications.aspx?ApplicationID=42406&amp;AppNumber=25937-A002" TargetMode="External"/><Relationship Id="rId32" Type="http://schemas.openxmlformats.org/officeDocument/2006/relationships/hyperlink" Target="https://apps.cer-rec.gc.ca/REGDOCS/Item/View/4034812" TargetMode="External"/><Relationship Id="rId37" Type="http://schemas.openxmlformats.org/officeDocument/2006/relationships/hyperlink" Target="https://orders-in-council.canada.ca/attachment.php?attach=40562&amp;lang=en" TargetMode="External"/><Relationship Id="rId40" Type="http://schemas.openxmlformats.org/officeDocument/2006/relationships/hyperlink" Target="https://www.canada.ca/en/natural-resources-canada/news/2021/06/government-of-canada-approves-the-nova-gas-transmission-ltd-edson-mainline-expansion-project.html" TargetMode="External"/><Relationship Id="rId45" Type="http://schemas.openxmlformats.org/officeDocument/2006/relationships/hyperlink" Target="https://apps.cer-rec.gc.ca/REGDOCS/Item/View/4162753" TargetMode="External"/><Relationship Id="rId53" Type="http://schemas.openxmlformats.org/officeDocument/2006/relationships/hyperlink" Target="https://apps.cer-rec.gc.ca/REGDOCS/Item/Filing/C20624" TargetMode="External"/><Relationship Id="rId58" Type="http://schemas.openxmlformats.org/officeDocument/2006/relationships/hyperlink" Target="https://apps.cer-rec.gc.ca/REGDOCS/Item/View/4368635" TargetMode="External"/><Relationship Id="rId5" Type="http://schemas.openxmlformats.org/officeDocument/2006/relationships/hyperlink" Target="https://apps.cer-rec.gc.ca/REGDOCS/Item/View/3760383" TargetMode="External"/><Relationship Id="rId15" Type="http://schemas.openxmlformats.org/officeDocument/2006/relationships/hyperlink" Target="https://apps.cer-rec.gc.ca/REGDOCS/Item/View/3325196" TargetMode="External"/><Relationship Id="rId23" Type="http://schemas.openxmlformats.org/officeDocument/2006/relationships/hyperlink" Target="https://apps.cer-rec.gc.ca/REGDOCS/Item/View/4012377" TargetMode="External"/><Relationship Id="rId28" Type="http://schemas.openxmlformats.org/officeDocument/2006/relationships/hyperlink" Target="http://www.tccustomerexpress.com/5525.html" TargetMode="External"/><Relationship Id="rId36" Type="http://schemas.openxmlformats.org/officeDocument/2006/relationships/hyperlink" Target="https://apps.cer-rec.gc.ca/REGDOCS/Item/View/4091795" TargetMode="External"/><Relationship Id="rId49" Type="http://schemas.openxmlformats.org/officeDocument/2006/relationships/hyperlink" Target="https://docs2.cer-rec.gc.ca/ll-eng/llisapi.dll/fetch/2000/90464/90550/554112/4032440/4096946/4194330/C16958-3_Commission_Order_XG-014-2021_%E2%80%93_NOVA_Gas_%E2%80%93_Application_for_the_Emerson_Creek_Compressor_Station_-_A7Z8X6.pdf?nodeid=4194681&amp;vernum=-2" TargetMode="External"/><Relationship Id="rId57" Type="http://schemas.openxmlformats.org/officeDocument/2006/relationships/hyperlink" Target="https://apps.cer-rec.gc.ca/REGDOCS/Item/View/4334574" TargetMode="External"/><Relationship Id="rId10" Type="http://schemas.openxmlformats.org/officeDocument/2006/relationships/hyperlink" Target="https://apps.cer-rec.gc.ca/REGDOCS/Item/View/3828591" TargetMode="External"/><Relationship Id="rId19"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31" Type="http://schemas.openxmlformats.org/officeDocument/2006/relationships/hyperlink" Target="http://www.tccustomerexpress.com/6033.html" TargetMode="External"/><Relationship Id="rId44" Type="http://schemas.openxmlformats.org/officeDocument/2006/relationships/hyperlink" Target="https://apps.cer-rec.gc.ca/REGDOCS/Item/Filing/C14659" TargetMode="External"/><Relationship Id="rId52" Type="http://schemas.openxmlformats.org/officeDocument/2006/relationships/hyperlink" Target="https://apps.cer-rec.gc.ca/REGDOCS/Item/Filing/C18977" TargetMode="External"/><Relationship Id="rId60" Type="http://schemas.openxmlformats.org/officeDocument/2006/relationships/printerSettings" Target="../printerSettings/printerSettings3.bin"/><Relationship Id="rId4" Type="http://schemas.openxmlformats.org/officeDocument/2006/relationships/hyperlink" Target="https://apps.cer-rec.gc.ca/REGDOCS/Item/View/1060220" TargetMode="External"/><Relationship Id="rId9" Type="http://schemas.openxmlformats.org/officeDocument/2006/relationships/hyperlink" Target="https://apps.cer-rec.gc.ca/REGDOCS/Item/View/3812750" TargetMode="External"/><Relationship Id="rId14" Type="http://schemas.openxmlformats.org/officeDocument/2006/relationships/hyperlink" Target="https://apps.cer-rec.gc.ca/REGDOCS/Item/View/3610529" TargetMode="External"/><Relationship Id="rId22" Type="http://schemas.openxmlformats.org/officeDocument/2006/relationships/hyperlink" Target="https://apps.cer-rec.gc.ca/REGDOCS/Item/Filing/C09063" TargetMode="External"/><Relationship Id="rId27" Type="http://schemas.openxmlformats.org/officeDocument/2006/relationships/hyperlink" Target="http://www.tccustomerexpress.com/5245.html" TargetMode="External"/><Relationship Id="rId30" Type="http://schemas.openxmlformats.org/officeDocument/2006/relationships/hyperlink" Target="http://www.tccustomerexpress.com/5771.html" TargetMode="External"/><Relationship Id="rId35" Type="http://schemas.openxmlformats.org/officeDocument/2006/relationships/hyperlink" Target="https://transcanada-my.sharepoint.com/personal/tara_green/Downloads/25663_X%5b%5d_25663-D01-2021%20ATCO%20Pipelines%202021-2023%20GRA_000165.pdf" TargetMode="External"/><Relationship Id="rId43" Type="http://schemas.openxmlformats.org/officeDocument/2006/relationships/hyperlink" Target="https://apps.cer-rec.gc.ca/REGDOCS/Item/View/4096290" TargetMode="External"/><Relationship Id="rId48" Type="http://schemas.openxmlformats.org/officeDocument/2006/relationships/hyperlink" Target="http://www.tccustomerexpress.com/6282.html" TargetMode="External"/><Relationship Id="rId56" Type="http://schemas.openxmlformats.org/officeDocument/2006/relationships/hyperlink" Target="https://apps.cer-rec.gc.ca/REGDOCS/Item/View/4303434" TargetMode="External"/><Relationship Id="rId8" Type="http://schemas.openxmlformats.org/officeDocument/2006/relationships/hyperlink" Target="https://apps.cer-rec.gc.ca/REGDOCS/Item/View/3760382" TargetMode="External"/><Relationship Id="rId51" Type="http://schemas.openxmlformats.org/officeDocument/2006/relationships/hyperlink" Target="https://apps.cer-rec.gc.ca/REGDOCS/Item/View/4245298" TargetMode="External"/><Relationship Id="rId3" Type="http://schemas.openxmlformats.org/officeDocument/2006/relationships/hyperlink" Target="https://apps.cer-rec.gc.ca/REGDOCS/Item/Filing/A82147"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318AC-DCC8-4CD2-8FBB-8CE9D4EFAB05}">
  <sheetPr codeName="Sheet1"/>
  <dimension ref="A1:Z10"/>
  <sheetViews>
    <sheetView view="pageLayout" zoomScale="70" zoomScaleNormal="78" zoomScaleSheetLayoutView="52" zoomScalePageLayoutView="70" workbookViewId="0">
      <selection activeCell="A6" sqref="A6:O6"/>
    </sheetView>
  </sheetViews>
  <sheetFormatPr defaultRowHeight="15" x14ac:dyDescent="0.25"/>
  <cols>
    <col min="3" max="3" width="17.5703125" customWidth="1"/>
    <col min="6" max="6" width="8.7109375" customWidth="1"/>
    <col min="7" max="7" width="18.5703125" customWidth="1"/>
    <col min="10" max="10" width="8.5703125" customWidth="1"/>
    <col min="14" max="14" width="10" bestFit="1" customWidth="1"/>
  </cols>
  <sheetData>
    <row r="1" spans="1:26" s="2" customFormat="1" ht="128.25" customHeight="1" x14ac:dyDescent="0.25">
      <c r="A1" s="75" t="s">
        <v>286</v>
      </c>
      <c r="B1" s="75"/>
      <c r="C1" s="75"/>
      <c r="D1" s="75"/>
      <c r="E1" s="75"/>
      <c r="F1" s="75"/>
      <c r="G1" s="75"/>
      <c r="H1" s="75"/>
      <c r="I1" s="75"/>
      <c r="J1" s="75"/>
      <c r="K1" s="75"/>
      <c r="L1" s="75"/>
      <c r="M1" s="75"/>
      <c r="N1" s="75"/>
      <c r="O1" s="75"/>
    </row>
    <row r="2" spans="1:26" s="2" customFormat="1" ht="20.85" customHeight="1" x14ac:dyDescent="0.25">
      <c r="A2" s="22"/>
      <c r="B2" s="82" t="s">
        <v>151</v>
      </c>
      <c r="C2" s="83"/>
      <c r="D2" s="83"/>
      <c r="E2" s="83"/>
      <c r="F2" s="83"/>
      <c r="G2" s="83"/>
      <c r="H2" s="84"/>
      <c r="I2" s="39">
        <v>2021</v>
      </c>
      <c r="J2" s="39">
        <v>2022</v>
      </c>
      <c r="K2" s="39">
        <v>2023</v>
      </c>
      <c r="L2" s="39" t="s">
        <v>212</v>
      </c>
      <c r="M2" s="39">
        <v>2025</v>
      </c>
      <c r="N2" s="39" t="s">
        <v>315</v>
      </c>
      <c r="O2" s="22"/>
      <c r="P2" s="21"/>
      <c r="Q2" s="21"/>
      <c r="R2" s="21"/>
      <c r="S2" s="21"/>
      <c r="T2" s="21"/>
      <c r="U2" s="23"/>
      <c r="V2" s="23"/>
      <c r="W2" s="23"/>
      <c r="X2" s="23"/>
      <c r="Y2" s="23"/>
      <c r="Z2" s="23"/>
    </row>
    <row r="3" spans="1:26" ht="20.85" customHeight="1" x14ac:dyDescent="0.25">
      <c r="A3" s="27"/>
      <c r="B3" s="79" t="s">
        <v>152</v>
      </c>
      <c r="C3" s="80"/>
      <c r="D3" s="80"/>
      <c r="E3" s="80"/>
      <c r="F3" s="80"/>
      <c r="G3" s="80"/>
      <c r="H3" s="81"/>
      <c r="I3" s="47">
        <f>SUM('Facilities Update'!$J$3:$J$1954)</f>
        <v>1216.2</v>
      </c>
      <c r="J3" s="47">
        <f>SUM('Facilities Update'!$K$3:$K1954)</f>
        <v>3180.5</v>
      </c>
      <c r="K3" s="47">
        <f>SUM('Facilities Update'!$L$3:$L$1954)</f>
        <v>1753.2</v>
      </c>
      <c r="L3" s="47">
        <f>SUM('Facilities Update'!$M$3:$M$1954)</f>
        <v>443.80000000000007</v>
      </c>
      <c r="M3" s="47">
        <f>SUM('Facilities Update'!$N$3:$N$1954)</f>
        <v>0</v>
      </c>
      <c r="N3" s="47">
        <f>SUM('Facilities Update'!$O$3:$O$1954)</f>
        <v>1395</v>
      </c>
      <c r="O3" s="26"/>
      <c r="P3" s="25"/>
      <c r="Q3" s="25"/>
      <c r="R3" s="25"/>
      <c r="S3" s="25"/>
      <c r="T3" s="25"/>
      <c r="U3" s="24"/>
      <c r="V3" s="24"/>
      <c r="W3" s="24"/>
      <c r="X3" s="24"/>
      <c r="Y3" s="24"/>
      <c r="Z3" s="24"/>
    </row>
    <row r="4" spans="1:26" ht="336" customHeight="1" x14ac:dyDescent="0.25">
      <c r="A4" s="76" t="s">
        <v>346</v>
      </c>
      <c r="B4" s="76"/>
      <c r="C4" s="76"/>
      <c r="D4" s="76"/>
      <c r="E4" s="76"/>
      <c r="F4" s="76"/>
      <c r="G4" s="76"/>
      <c r="H4" s="76"/>
      <c r="I4" s="76"/>
      <c r="J4" s="76"/>
      <c r="K4" s="76"/>
      <c r="L4" s="76"/>
      <c r="M4" s="76"/>
      <c r="N4" s="76"/>
      <c r="O4" s="76"/>
    </row>
    <row r="5" spans="1:26" ht="261" customHeight="1" x14ac:dyDescent="0.25">
      <c r="A5" s="77" t="s">
        <v>229</v>
      </c>
      <c r="B5" s="77"/>
      <c r="C5" s="77"/>
      <c r="D5" s="77"/>
      <c r="E5" s="77"/>
      <c r="F5" s="77"/>
      <c r="G5" s="77"/>
      <c r="H5" s="77"/>
      <c r="I5" s="77"/>
      <c r="J5" s="77"/>
      <c r="K5" s="77"/>
      <c r="L5" s="77"/>
      <c r="M5" s="77"/>
      <c r="N5" s="77"/>
      <c r="O5" s="77"/>
    </row>
    <row r="6" spans="1:26" ht="301.14999999999998" customHeight="1" x14ac:dyDescent="0.25">
      <c r="A6" s="78" t="s">
        <v>416</v>
      </c>
      <c r="B6" s="78"/>
      <c r="C6" s="78"/>
      <c r="D6" s="78"/>
      <c r="E6" s="78"/>
      <c r="F6" s="78"/>
      <c r="G6" s="78"/>
      <c r="H6" s="78"/>
      <c r="I6" s="78"/>
      <c r="J6" s="78"/>
      <c r="K6" s="78"/>
      <c r="L6" s="78"/>
      <c r="M6" s="78"/>
      <c r="N6" s="78"/>
      <c r="O6" s="78"/>
    </row>
    <row r="7" spans="1:26" x14ac:dyDescent="0.25">
      <c r="A7" s="28"/>
      <c r="B7" s="28"/>
      <c r="C7" s="28"/>
      <c r="D7" s="28"/>
      <c r="E7" s="28"/>
      <c r="F7" s="28"/>
      <c r="G7" s="28"/>
      <c r="H7" s="28"/>
      <c r="I7" s="28"/>
      <c r="J7" s="28"/>
      <c r="K7" s="28"/>
      <c r="L7" s="28"/>
      <c r="M7" s="28"/>
      <c r="N7" s="28"/>
      <c r="O7" s="28"/>
    </row>
    <row r="8" spans="1:26" x14ac:dyDescent="0.25">
      <c r="A8" s="28"/>
      <c r="B8" s="28"/>
      <c r="C8" s="28"/>
      <c r="D8" s="28"/>
      <c r="E8" s="28"/>
      <c r="F8" s="28"/>
      <c r="G8" s="28"/>
      <c r="H8" s="28"/>
      <c r="I8" s="28"/>
      <c r="J8" s="28"/>
      <c r="K8" s="28"/>
      <c r="L8" s="28"/>
      <c r="M8" s="28"/>
      <c r="N8" s="28"/>
      <c r="O8" s="28"/>
    </row>
    <row r="9" spans="1:26" x14ac:dyDescent="0.25">
      <c r="A9" s="28"/>
      <c r="B9" s="28"/>
      <c r="C9" s="28"/>
      <c r="D9" s="28"/>
      <c r="E9" s="28"/>
      <c r="F9" s="28"/>
      <c r="G9" s="28"/>
      <c r="H9" s="28"/>
      <c r="I9" s="28"/>
      <c r="J9" s="28"/>
      <c r="K9" s="28"/>
      <c r="L9" s="28"/>
      <c r="M9" s="28"/>
      <c r="N9" s="28"/>
      <c r="O9" s="28"/>
    </row>
    <row r="10" spans="1:26" x14ac:dyDescent="0.25">
      <c r="A10" s="28"/>
      <c r="B10" s="28"/>
      <c r="C10" s="28"/>
      <c r="D10" s="28"/>
      <c r="E10" s="28"/>
      <c r="F10" s="28"/>
      <c r="G10" s="28"/>
      <c r="H10" s="28"/>
      <c r="I10" s="28"/>
      <c r="J10" s="28"/>
      <c r="K10" s="28"/>
      <c r="L10" s="28"/>
      <c r="M10" s="28"/>
      <c r="N10" s="28"/>
      <c r="O10" s="28"/>
    </row>
  </sheetData>
  <mergeCells count="6">
    <mergeCell ref="A1:O1"/>
    <mergeCell ref="A4:O4"/>
    <mergeCell ref="A5:O5"/>
    <mergeCell ref="A6:O6"/>
    <mergeCell ref="B3:H3"/>
    <mergeCell ref="B2:H2"/>
  </mergeCells>
  <printOptions horizontalCentered="1"/>
  <pageMargins left="0.7" right="0.7" top="0.75" bottom="0.75" header="0.3" footer="0.3"/>
  <pageSetup scale="58" orientation="portrait" r:id="rId1"/>
  <headerFooter>
    <oddHeader>&amp;L&amp;"Times New Roman,Bold"&amp;18
NOVA Gas Transmission Ltd.&amp;"-,Bold" &amp;R&amp;"Times New Roman,Bold"&amp;18&amp;K00+000 2&amp;14&amp;K01+000
&amp;"Times New Roman,Regular" 2023 Facility Status Update (December)</oddHeader>
    <oddFooter>&amp;RPage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098D3-88BC-4C0E-9742-9159BE1BEB35}">
  <sheetPr codeName="Sheet2">
    <pageSetUpPr fitToPage="1"/>
  </sheetPr>
  <dimension ref="A2:P942"/>
  <sheetViews>
    <sheetView tabSelected="1" zoomScale="80" zoomScaleNormal="80" zoomScaleSheetLayoutView="59" workbookViewId="0">
      <pane ySplit="2" topLeftCell="A3" activePane="bottomLeft" state="frozen"/>
      <selection pane="bottomLeft"/>
    </sheetView>
  </sheetViews>
  <sheetFormatPr defaultColWidth="9.42578125" defaultRowHeight="15.75" x14ac:dyDescent="0.25"/>
  <cols>
    <col min="1" max="1" width="18.140625" style="48" customWidth="1"/>
    <col min="2" max="2" width="18.42578125" style="43" customWidth="1"/>
    <col min="3" max="3" width="39.5703125" style="12" customWidth="1"/>
    <col min="4" max="4" width="25.28515625" style="46" customWidth="1"/>
    <col min="5" max="5" width="13.5703125" style="12" customWidth="1"/>
    <col min="6" max="6" width="22.28515625" style="12" customWidth="1"/>
    <col min="7" max="7" width="16.7109375" style="12" customWidth="1"/>
    <col min="8" max="8" width="29.85546875" style="44" customWidth="1"/>
    <col min="9" max="9" width="17.42578125" style="45" customWidth="1"/>
    <col min="10" max="15" width="7.5703125" style="12" customWidth="1"/>
    <col min="16" max="16" width="23.5703125" style="12" customWidth="1"/>
    <col min="17" max="17" width="14.5703125" style="12" bestFit="1" customWidth="1"/>
    <col min="18" max="18" width="11.5703125" style="12" bestFit="1" customWidth="1"/>
    <col min="19" max="19" width="10" style="12" bestFit="1" customWidth="1"/>
    <col min="20" max="16384" width="9.42578125" style="12"/>
  </cols>
  <sheetData>
    <row r="2" spans="1:16" ht="58.5" customHeight="1" x14ac:dyDescent="0.25">
      <c r="A2" s="40" t="s">
        <v>158</v>
      </c>
      <c r="B2" s="40" t="s">
        <v>145</v>
      </c>
      <c r="C2" s="40" t="s">
        <v>0</v>
      </c>
      <c r="D2" s="40" t="s">
        <v>1</v>
      </c>
      <c r="E2" s="40" t="s">
        <v>2</v>
      </c>
      <c r="F2" s="40" t="s">
        <v>3</v>
      </c>
      <c r="G2" s="40" t="s">
        <v>153</v>
      </c>
      <c r="H2" s="40" t="s">
        <v>168</v>
      </c>
      <c r="I2" s="40" t="s">
        <v>169</v>
      </c>
      <c r="J2" s="40">
        <v>2021</v>
      </c>
      <c r="K2" s="40">
        <v>2022</v>
      </c>
      <c r="L2" s="40">
        <v>2023</v>
      </c>
      <c r="M2" s="40">
        <v>2024</v>
      </c>
      <c r="N2" s="40">
        <v>2025</v>
      </c>
      <c r="O2" s="40" t="s">
        <v>315</v>
      </c>
      <c r="P2" s="40" t="s">
        <v>228</v>
      </c>
    </row>
    <row r="3" spans="1:16" ht="409.5" x14ac:dyDescent="0.25">
      <c r="A3" s="50"/>
      <c r="B3" s="13" t="s">
        <v>138</v>
      </c>
      <c r="C3" s="13" t="s">
        <v>4</v>
      </c>
      <c r="D3" s="63" t="s">
        <v>312</v>
      </c>
      <c r="E3" s="13" t="s">
        <v>5</v>
      </c>
      <c r="F3" s="13" t="s">
        <v>9</v>
      </c>
      <c r="G3" s="15">
        <v>44256</v>
      </c>
      <c r="H3" s="14" t="s">
        <v>252</v>
      </c>
      <c r="I3" s="16">
        <v>16.399999999999999</v>
      </c>
      <c r="J3" s="16"/>
      <c r="K3" s="16"/>
      <c r="L3" s="16"/>
      <c r="M3" s="16"/>
      <c r="N3" s="16"/>
      <c r="O3" s="16"/>
      <c r="P3" s="14"/>
    </row>
    <row r="4" spans="1:16" ht="395.1" customHeight="1" x14ac:dyDescent="0.25">
      <c r="A4" s="13"/>
      <c r="B4" s="13" t="s">
        <v>138</v>
      </c>
      <c r="C4" s="13" t="s">
        <v>14</v>
      </c>
      <c r="D4" s="33" t="s">
        <v>162</v>
      </c>
      <c r="E4" s="13" t="s">
        <v>15</v>
      </c>
      <c r="F4" s="13" t="s">
        <v>9</v>
      </c>
      <c r="G4" s="15">
        <v>44805</v>
      </c>
      <c r="H4" s="14" t="s">
        <v>253</v>
      </c>
      <c r="I4" s="16" t="s">
        <v>86</v>
      </c>
      <c r="J4" s="16"/>
      <c r="K4" s="16"/>
      <c r="L4" s="16"/>
      <c r="M4" s="16"/>
      <c r="N4" s="16"/>
      <c r="O4" s="16"/>
      <c r="P4" s="14"/>
    </row>
    <row r="5" spans="1:16" ht="362.25" x14ac:dyDescent="0.25">
      <c r="A5" s="50"/>
      <c r="B5" s="13" t="s">
        <v>139</v>
      </c>
      <c r="C5" s="13" t="s">
        <v>16</v>
      </c>
      <c r="D5" s="17" t="s">
        <v>144</v>
      </c>
      <c r="E5" s="13" t="s">
        <v>17</v>
      </c>
      <c r="F5" s="13" t="s">
        <v>9</v>
      </c>
      <c r="G5" s="20">
        <v>44988</v>
      </c>
      <c r="H5" s="14" t="s">
        <v>388</v>
      </c>
      <c r="I5" s="16" t="s">
        <v>88</v>
      </c>
      <c r="J5" s="16"/>
      <c r="K5" s="16"/>
      <c r="L5" s="16"/>
      <c r="M5" s="16"/>
      <c r="N5" s="16"/>
      <c r="O5" s="16"/>
      <c r="P5" s="14"/>
    </row>
    <row r="6" spans="1:16" ht="156" customHeight="1" x14ac:dyDescent="0.25">
      <c r="A6" s="13"/>
      <c r="B6" s="13" t="s">
        <v>138</v>
      </c>
      <c r="C6" s="52" t="s">
        <v>262</v>
      </c>
      <c r="D6" s="17" t="s">
        <v>263</v>
      </c>
      <c r="E6" s="13" t="s">
        <v>261</v>
      </c>
      <c r="F6" s="52" t="s">
        <v>53</v>
      </c>
      <c r="G6" s="20">
        <v>45016</v>
      </c>
      <c r="H6" s="14" t="s">
        <v>316</v>
      </c>
      <c r="I6" s="16">
        <v>13</v>
      </c>
      <c r="J6" s="61"/>
      <c r="K6" s="61"/>
      <c r="L6" s="61"/>
      <c r="M6" s="16"/>
      <c r="N6" s="16"/>
      <c r="O6" s="16"/>
      <c r="P6" s="14"/>
    </row>
    <row r="7" spans="1:16" ht="84.75" customHeight="1" x14ac:dyDescent="0.25">
      <c r="A7" s="70"/>
      <c r="B7" s="52" t="s">
        <v>273</v>
      </c>
      <c r="C7" s="52" t="s">
        <v>270</v>
      </c>
      <c r="D7" s="67" t="s">
        <v>272</v>
      </c>
      <c r="E7" s="52" t="s">
        <v>271</v>
      </c>
      <c r="F7" s="52" t="s">
        <v>53</v>
      </c>
      <c r="G7" s="66">
        <v>44916</v>
      </c>
      <c r="H7" s="62" t="s">
        <v>317</v>
      </c>
      <c r="I7" s="53">
        <v>7.1</v>
      </c>
      <c r="J7" s="61"/>
      <c r="K7" s="61"/>
      <c r="L7" s="61"/>
      <c r="M7" s="16"/>
      <c r="N7" s="16"/>
      <c r="O7" s="16"/>
      <c r="P7" s="14"/>
    </row>
    <row r="8" spans="1:16" ht="299.25" x14ac:dyDescent="0.25">
      <c r="A8" s="54" t="s">
        <v>413</v>
      </c>
      <c r="B8" s="13" t="s">
        <v>141</v>
      </c>
      <c r="C8" s="13" t="s">
        <v>58</v>
      </c>
      <c r="D8" s="18" t="s">
        <v>18</v>
      </c>
      <c r="E8" s="15" t="s">
        <v>172</v>
      </c>
      <c r="F8" s="13" t="s">
        <v>213</v>
      </c>
      <c r="G8" s="19">
        <v>44469</v>
      </c>
      <c r="H8" s="14" t="s">
        <v>415</v>
      </c>
      <c r="I8" s="16" t="s">
        <v>414</v>
      </c>
      <c r="J8" s="61">
        <v>152</v>
      </c>
      <c r="K8" s="16"/>
      <c r="L8" s="16"/>
      <c r="M8" s="16"/>
      <c r="N8" s="16"/>
      <c r="O8" s="16"/>
      <c r="P8" s="14" t="s">
        <v>159</v>
      </c>
    </row>
    <row r="9" spans="1:16" ht="330.75" x14ac:dyDescent="0.25">
      <c r="A9" s="54" t="s">
        <v>413</v>
      </c>
      <c r="B9" s="13" t="s">
        <v>141</v>
      </c>
      <c r="C9" s="13" t="s">
        <v>59</v>
      </c>
      <c r="D9" s="18" t="s">
        <v>18</v>
      </c>
      <c r="E9" s="15" t="s">
        <v>172</v>
      </c>
      <c r="F9" s="13" t="s">
        <v>213</v>
      </c>
      <c r="G9" s="19">
        <v>44461</v>
      </c>
      <c r="H9" s="14" t="s">
        <v>269</v>
      </c>
      <c r="I9" s="16" t="s">
        <v>417</v>
      </c>
      <c r="J9" s="61">
        <v>158</v>
      </c>
      <c r="K9" s="16"/>
      <c r="L9" s="16"/>
      <c r="M9" s="16"/>
      <c r="N9" s="16"/>
      <c r="O9" s="16"/>
      <c r="P9" s="14" t="s">
        <v>159</v>
      </c>
    </row>
    <row r="10" spans="1:16" ht="339.75" x14ac:dyDescent="0.25">
      <c r="A10" s="50" t="s">
        <v>413</v>
      </c>
      <c r="B10" s="13" t="s">
        <v>141</v>
      </c>
      <c r="C10" s="13" t="s">
        <v>66</v>
      </c>
      <c r="D10" s="18" t="s">
        <v>19</v>
      </c>
      <c r="E10" s="15" t="s">
        <v>172</v>
      </c>
      <c r="F10" s="13" t="s">
        <v>154</v>
      </c>
      <c r="G10" s="19">
        <v>44680</v>
      </c>
      <c r="H10" s="14" t="s">
        <v>277</v>
      </c>
      <c r="I10" s="16" t="s">
        <v>418</v>
      </c>
      <c r="J10" s="16"/>
      <c r="K10" s="61">
        <v>377</v>
      </c>
      <c r="L10" s="16"/>
      <c r="M10" s="16"/>
      <c r="N10" s="16"/>
      <c r="O10" s="16"/>
      <c r="P10" s="14" t="s">
        <v>159</v>
      </c>
    </row>
    <row r="11" spans="1:16" ht="315" x14ac:dyDescent="0.25">
      <c r="A11" s="50" t="s">
        <v>413</v>
      </c>
      <c r="B11" s="13" t="s">
        <v>141</v>
      </c>
      <c r="C11" s="13" t="s">
        <v>67</v>
      </c>
      <c r="D11" s="18" t="s">
        <v>20</v>
      </c>
      <c r="E11" s="15" t="s">
        <v>172</v>
      </c>
      <c r="F11" s="13" t="s">
        <v>154</v>
      </c>
      <c r="G11" s="19">
        <v>44665</v>
      </c>
      <c r="H11" s="14" t="s">
        <v>278</v>
      </c>
      <c r="I11" s="16" t="s">
        <v>419</v>
      </c>
      <c r="J11" s="16"/>
      <c r="K11" s="61">
        <v>276</v>
      </c>
      <c r="L11" s="16"/>
      <c r="M11" s="16"/>
      <c r="N11" s="16"/>
      <c r="O11" s="16"/>
      <c r="P11" s="14" t="s">
        <v>159</v>
      </c>
    </row>
    <row r="12" spans="1:16" ht="362.25" x14ac:dyDescent="0.25">
      <c r="A12" s="50" t="s">
        <v>413</v>
      </c>
      <c r="B12" s="13" t="s">
        <v>141</v>
      </c>
      <c r="C12" s="13" t="s">
        <v>68</v>
      </c>
      <c r="D12" s="18" t="s">
        <v>21</v>
      </c>
      <c r="E12" s="15" t="s">
        <v>172</v>
      </c>
      <c r="F12" s="13" t="s">
        <v>154</v>
      </c>
      <c r="G12" s="19">
        <v>44714</v>
      </c>
      <c r="H12" s="14" t="s">
        <v>279</v>
      </c>
      <c r="I12" s="16" t="s">
        <v>420</v>
      </c>
      <c r="J12" s="16"/>
      <c r="K12" s="61">
        <v>392</v>
      </c>
      <c r="L12" s="16"/>
      <c r="M12" s="16"/>
      <c r="N12" s="16"/>
      <c r="O12" s="16"/>
      <c r="P12" s="14" t="s">
        <v>159</v>
      </c>
    </row>
    <row r="13" spans="1:16" ht="327" x14ac:dyDescent="0.25">
      <c r="A13" s="54" t="s">
        <v>413</v>
      </c>
      <c r="B13" s="13" t="s">
        <v>141</v>
      </c>
      <c r="C13" s="13" t="s">
        <v>71</v>
      </c>
      <c r="D13" s="18" t="s">
        <v>24</v>
      </c>
      <c r="E13" s="15" t="s">
        <v>172</v>
      </c>
      <c r="F13" s="13" t="s">
        <v>213</v>
      </c>
      <c r="G13" s="19">
        <v>45009</v>
      </c>
      <c r="H13" s="14" t="s">
        <v>399</v>
      </c>
      <c r="I13" s="16" t="s">
        <v>421</v>
      </c>
      <c r="J13" s="16"/>
      <c r="K13" s="16"/>
      <c r="L13" s="61">
        <v>211</v>
      </c>
      <c r="M13" s="16"/>
      <c r="N13" s="16"/>
      <c r="O13" s="16"/>
      <c r="P13" s="14" t="s">
        <v>159</v>
      </c>
    </row>
    <row r="14" spans="1:16" ht="245.25" x14ac:dyDescent="0.25">
      <c r="A14" s="50"/>
      <c r="B14" s="13" t="s">
        <v>141</v>
      </c>
      <c r="C14" s="13" t="s">
        <v>69</v>
      </c>
      <c r="D14" s="18" t="s">
        <v>22</v>
      </c>
      <c r="E14" s="15" t="s">
        <v>172</v>
      </c>
      <c r="F14" s="13" t="s">
        <v>6</v>
      </c>
      <c r="G14" s="19">
        <v>44225</v>
      </c>
      <c r="H14" s="14" t="s">
        <v>254</v>
      </c>
      <c r="I14" s="16" t="s">
        <v>235</v>
      </c>
      <c r="J14" s="16"/>
      <c r="K14" s="16">
        <v>665</v>
      </c>
      <c r="L14" s="16"/>
      <c r="M14" s="16"/>
      <c r="N14" s="16"/>
      <c r="O14" s="16"/>
      <c r="P14" s="14" t="s">
        <v>159</v>
      </c>
    </row>
    <row r="15" spans="1:16" ht="355.5" x14ac:dyDescent="0.25">
      <c r="A15" s="50" t="s">
        <v>413</v>
      </c>
      <c r="B15" s="13" t="s">
        <v>141</v>
      </c>
      <c r="C15" s="13" t="s">
        <v>70</v>
      </c>
      <c r="D15" s="18" t="s">
        <v>23</v>
      </c>
      <c r="E15" s="15" t="s">
        <v>172</v>
      </c>
      <c r="F15" s="13" t="s">
        <v>154</v>
      </c>
      <c r="G15" s="19">
        <v>44652</v>
      </c>
      <c r="H15" s="14" t="s">
        <v>394</v>
      </c>
      <c r="I15" s="16" t="s">
        <v>422</v>
      </c>
      <c r="J15" s="16"/>
      <c r="K15" s="61">
        <v>444</v>
      </c>
      <c r="L15" s="16"/>
      <c r="M15" s="16"/>
      <c r="N15" s="16"/>
      <c r="O15" s="16"/>
      <c r="P15" s="14" t="s">
        <v>159</v>
      </c>
    </row>
    <row r="16" spans="1:16" ht="355.5" x14ac:dyDescent="0.25">
      <c r="A16" s="50" t="s">
        <v>413</v>
      </c>
      <c r="B16" s="13" t="s">
        <v>141</v>
      </c>
      <c r="C16" s="13" t="s">
        <v>186</v>
      </c>
      <c r="D16" s="18" t="s">
        <v>177</v>
      </c>
      <c r="E16" s="15" t="s">
        <v>172</v>
      </c>
      <c r="F16" s="13" t="s">
        <v>154</v>
      </c>
      <c r="G16" s="19">
        <v>44510</v>
      </c>
      <c r="H16" s="14" t="s">
        <v>395</v>
      </c>
      <c r="I16" s="16" t="s">
        <v>423</v>
      </c>
      <c r="J16" s="61">
        <v>315</v>
      </c>
      <c r="K16" s="16"/>
      <c r="L16" s="16"/>
      <c r="M16" s="16"/>
      <c r="N16" s="16"/>
      <c r="O16" s="16"/>
      <c r="P16" s="14" t="s">
        <v>159</v>
      </c>
    </row>
    <row r="17" spans="1:16" ht="315" x14ac:dyDescent="0.25">
      <c r="A17" s="50" t="s">
        <v>413</v>
      </c>
      <c r="B17" s="13" t="s">
        <v>141</v>
      </c>
      <c r="C17" s="13" t="s">
        <v>265</v>
      </c>
      <c r="D17" s="18" t="s">
        <v>26</v>
      </c>
      <c r="E17" s="15" t="s">
        <v>172</v>
      </c>
      <c r="F17" s="13" t="s">
        <v>154</v>
      </c>
      <c r="G17" s="19">
        <v>44525</v>
      </c>
      <c r="H17" s="14" t="s">
        <v>280</v>
      </c>
      <c r="I17" s="16" t="s">
        <v>424</v>
      </c>
      <c r="J17" s="61">
        <v>187</v>
      </c>
      <c r="K17" s="16"/>
      <c r="L17" s="16"/>
      <c r="M17" s="16"/>
      <c r="N17" s="16"/>
      <c r="O17" s="16"/>
      <c r="P17" s="14" t="s">
        <v>159</v>
      </c>
    </row>
    <row r="18" spans="1:16" ht="213.75" x14ac:dyDescent="0.25">
      <c r="A18" s="50"/>
      <c r="B18" s="13" t="s">
        <v>141</v>
      </c>
      <c r="C18" s="13" t="s">
        <v>72</v>
      </c>
      <c r="D18" s="18" t="s">
        <v>27</v>
      </c>
      <c r="E18" s="15" t="s">
        <v>172</v>
      </c>
      <c r="F18" s="13" t="s">
        <v>213</v>
      </c>
      <c r="G18" s="19">
        <v>44298</v>
      </c>
      <c r="H18" s="14" t="s">
        <v>255</v>
      </c>
      <c r="I18" s="16" t="s">
        <v>164</v>
      </c>
      <c r="J18" s="16">
        <v>4</v>
      </c>
      <c r="K18" s="16"/>
      <c r="L18" s="16"/>
      <c r="M18" s="16"/>
      <c r="N18" s="16"/>
      <c r="O18" s="16"/>
      <c r="P18" s="14"/>
    </row>
    <row r="19" spans="1:16" ht="261" x14ac:dyDescent="0.25">
      <c r="A19" s="50" t="s">
        <v>413</v>
      </c>
      <c r="B19" s="13" t="s">
        <v>141</v>
      </c>
      <c r="C19" s="13" t="s">
        <v>73</v>
      </c>
      <c r="D19" s="18" t="s">
        <v>18</v>
      </c>
      <c r="E19" s="15" t="s">
        <v>172</v>
      </c>
      <c r="F19" s="13" t="s">
        <v>213</v>
      </c>
      <c r="G19" s="19">
        <v>44426</v>
      </c>
      <c r="H19" s="14" t="s">
        <v>256</v>
      </c>
      <c r="I19" s="16" t="s">
        <v>425</v>
      </c>
      <c r="J19" s="61">
        <v>131</v>
      </c>
      <c r="K19" s="16"/>
      <c r="L19" s="16"/>
      <c r="M19" s="16"/>
      <c r="N19" s="16"/>
      <c r="O19" s="16"/>
      <c r="P19" s="14"/>
    </row>
    <row r="20" spans="1:16" ht="81.75" x14ac:dyDescent="0.25">
      <c r="A20" s="70"/>
      <c r="B20" s="52" t="s">
        <v>138</v>
      </c>
      <c r="C20" s="52" t="s">
        <v>382</v>
      </c>
      <c r="D20" s="62" t="s">
        <v>362</v>
      </c>
      <c r="E20" s="52" t="s">
        <v>361</v>
      </c>
      <c r="F20" s="52" t="s">
        <v>155</v>
      </c>
      <c r="G20" s="66">
        <v>45069</v>
      </c>
      <c r="H20" s="62" t="s">
        <v>383</v>
      </c>
      <c r="I20" s="53">
        <v>23</v>
      </c>
      <c r="J20" s="61"/>
      <c r="K20" s="61"/>
      <c r="L20" s="61"/>
      <c r="M20" s="61"/>
      <c r="N20" s="16"/>
      <c r="O20" s="16"/>
      <c r="P20" s="14"/>
    </row>
    <row r="21" spans="1:16" ht="77.25" customHeight="1" x14ac:dyDescent="0.25">
      <c r="A21" s="13"/>
      <c r="B21" s="13" t="s">
        <v>273</v>
      </c>
      <c r="C21" s="52" t="s">
        <v>387</v>
      </c>
      <c r="D21" s="72" t="s">
        <v>391</v>
      </c>
      <c r="E21" s="15" t="s">
        <v>361</v>
      </c>
      <c r="F21" s="13" t="s">
        <v>241</v>
      </c>
      <c r="G21" s="20">
        <v>45096</v>
      </c>
      <c r="H21" s="14" t="s">
        <v>386</v>
      </c>
      <c r="I21" s="16">
        <v>18.600000000000001</v>
      </c>
      <c r="J21" s="16"/>
      <c r="K21" s="16"/>
      <c r="L21" s="16"/>
      <c r="M21" s="16"/>
      <c r="N21" s="16"/>
      <c r="O21" s="16"/>
      <c r="P21" s="14"/>
    </row>
    <row r="22" spans="1:16" ht="182.25" x14ac:dyDescent="0.25">
      <c r="A22" s="13"/>
      <c r="B22" s="13" t="s">
        <v>63</v>
      </c>
      <c r="C22" s="13" t="s">
        <v>242</v>
      </c>
      <c r="D22" s="18" t="s">
        <v>18</v>
      </c>
      <c r="E22" s="15">
        <v>46113</v>
      </c>
      <c r="F22" s="13" t="s">
        <v>155</v>
      </c>
      <c r="G22" s="20">
        <v>45139</v>
      </c>
      <c r="H22" s="14" t="s">
        <v>400</v>
      </c>
      <c r="I22" s="16" t="s">
        <v>401</v>
      </c>
      <c r="J22" s="16"/>
      <c r="K22" s="16"/>
      <c r="L22" s="16"/>
      <c r="M22" s="16"/>
      <c r="N22" s="16"/>
      <c r="O22" s="16">
        <v>255</v>
      </c>
      <c r="P22" s="14"/>
    </row>
    <row r="23" spans="1:16" ht="91.5" customHeight="1" x14ac:dyDescent="0.25">
      <c r="A23" s="13"/>
      <c r="B23" s="13" t="s">
        <v>62</v>
      </c>
      <c r="C23" s="13" t="s">
        <v>215</v>
      </c>
      <c r="D23" s="18" t="s">
        <v>216</v>
      </c>
      <c r="E23" s="15">
        <v>44652</v>
      </c>
      <c r="F23" s="13" t="s">
        <v>154</v>
      </c>
      <c r="G23" s="20">
        <v>44651</v>
      </c>
      <c r="H23" s="14" t="s">
        <v>318</v>
      </c>
      <c r="I23" s="16">
        <v>4</v>
      </c>
      <c r="J23" s="16"/>
      <c r="K23" s="16">
        <v>4</v>
      </c>
      <c r="L23" s="16"/>
      <c r="M23" s="16"/>
      <c r="N23" s="16"/>
      <c r="O23" s="16"/>
      <c r="P23" s="14"/>
    </row>
    <row r="24" spans="1:16" ht="226.5" x14ac:dyDescent="0.25">
      <c r="A24" s="34"/>
      <c r="B24" s="13" t="s">
        <v>166</v>
      </c>
      <c r="C24" s="13" t="s">
        <v>167</v>
      </c>
      <c r="D24" s="18" t="s">
        <v>18</v>
      </c>
      <c r="E24" s="15">
        <v>44501</v>
      </c>
      <c r="F24" s="13" t="s">
        <v>154</v>
      </c>
      <c r="G24" s="20">
        <v>44501</v>
      </c>
      <c r="H24" s="14" t="s">
        <v>319</v>
      </c>
      <c r="I24" s="16" t="s">
        <v>259</v>
      </c>
      <c r="J24" s="16">
        <v>153</v>
      </c>
      <c r="K24" s="16"/>
      <c r="L24" s="16"/>
      <c r="M24" s="16"/>
      <c r="N24" s="16"/>
      <c r="O24" s="16"/>
      <c r="P24" s="14" t="s">
        <v>258</v>
      </c>
    </row>
    <row r="25" spans="1:16" ht="126" x14ac:dyDescent="0.25">
      <c r="A25" s="13"/>
      <c r="B25" s="13" t="s">
        <v>308</v>
      </c>
      <c r="C25" s="13" t="s">
        <v>309</v>
      </c>
      <c r="D25" s="18" t="s">
        <v>310</v>
      </c>
      <c r="E25" s="15" t="s">
        <v>291</v>
      </c>
      <c r="F25" s="13" t="s">
        <v>314</v>
      </c>
      <c r="G25" s="19">
        <v>44908</v>
      </c>
      <c r="H25" s="14" t="s">
        <v>347</v>
      </c>
      <c r="I25" s="16" t="s">
        <v>311</v>
      </c>
      <c r="J25" s="16"/>
      <c r="K25" s="16"/>
      <c r="L25" s="16"/>
      <c r="M25" s="16"/>
      <c r="N25" s="16"/>
      <c r="O25" s="16"/>
      <c r="P25" s="14"/>
    </row>
    <row r="26" spans="1:16" ht="100.5" x14ac:dyDescent="0.25">
      <c r="A26" s="54"/>
      <c r="B26" s="13" t="s">
        <v>207</v>
      </c>
      <c r="C26" s="13" t="s">
        <v>29</v>
      </c>
      <c r="D26" s="18" t="s">
        <v>209</v>
      </c>
      <c r="E26" s="15">
        <v>44501</v>
      </c>
      <c r="F26" s="13" t="s">
        <v>154</v>
      </c>
      <c r="G26" s="19">
        <v>44384</v>
      </c>
      <c r="H26" s="14" t="s">
        <v>320</v>
      </c>
      <c r="I26" s="16">
        <v>3.2</v>
      </c>
      <c r="J26" s="16">
        <v>3.2</v>
      </c>
      <c r="K26" s="16"/>
      <c r="L26" s="16"/>
      <c r="M26" s="16"/>
      <c r="N26" s="16"/>
      <c r="O26" s="16"/>
      <c r="P26" s="14"/>
    </row>
    <row r="27" spans="1:16" ht="213.75" x14ac:dyDescent="0.25">
      <c r="A27" s="13"/>
      <c r="B27" s="13" t="s">
        <v>78</v>
      </c>
      <c r="C27" s="13" t="s">
        <v>30</v>
      </c>
      <c r="D27" s="18" t="s">
        <v>31</v>
      </c>
      <c r="E27" s="15">
        <v>44866</v>
      </c>
      <c r="F27" s="13" t="s">
        <v>154</v>
      </c>
      <c r="G27" s="20">
        <v>44865</v>
      </c>
      <c r="H27" s="14" t="s">
        <v>348</v>
      </c>
      <c r="I27" s="16" t="s">
        <v>349</v>
      </c>
      <c r="J27" s="16"/>
      <c r="K27" s="16">
        <v>332</v>
      </c>
      <c r="L27" s="16"/>
      <c r="M27" s="16"/>
      <c r="N27" s="16"/>
      <c r="O27" s="16"/>
      <c r="P27" s="14" t="s">
        <v>345</v>
      </c>
    </row>
    <row r="28" spans="1:16" ht="201" x14ac:dyDescent="0.25">
      <c r="A28" s="13"/>
      <c r="B28" s="13" t="s">
        <v>78</v>
      </c>
      <c r="C28" s="13" t="s">
        <v>32</v>
      </c>
      <c r="D28" s="18" t="s">
        <v>33</v>
      </c>
      <c r="E28" s="15">
        <v>44866</v>
      </c>
      <c r="F28" s="13" t="s">
        <v>154</v>
      </c>
      <c r="G28" s="20">
        <v>44841</v>
      </c>
      <c r="H28" s="14" t="s">
        <v>350</v>
      </c>
      <c r="I28" s="16" t="s">
        <v>351</v>
      </c>
      <c r="J28" s="16"/>
      <c r="K28" s="16">
        <v>333</v>
      </c>
      <c r="L28" s="16"/>
      <c r="M28" s="16"/>
      <c r="N28" s="16"/>
      <c r="O28" s="16"/>
      <c r="P28" s="14" t="s">
        <v>345</v>
      </c>
    </row>
    <row r="29" spans="1:16" ht="146.25" customHeight="1" x14ac:dyDescent="0.25">
      <c r="A29" s="50"/>
      <c r="B29" s="13" t="s">
        <v>79</v>
      </c>
      <c r="C29" s="13" t="s">
        <v>34</v>
      </c>
      <c r="D29" s="18" t="s">
        <v>35</v>
      </c>
      <c r="E29" s="15">
        <v>45383</v>
      </c>
      <c r="F29" s="13" t="s">
        <v>6</v>
      </c>
      <c r="G29" s="19">
        <v>44753</v>
      </c>
      <c r="H29" s="14" t="s">
        <v>321</v>
      </c>
      <c r="I29" s="16" t="s">
        <v>231</v>
      </c>
      <c r="J29" s="16"/>
      <c r="K29" s="16"/>
      <c r="L29" s="16"/>
      <c r="M29" s="16">
        <v>278</v>
      </c>
      <c r="N29" s="16"/>
      <c r="O29" s="16"/>
      <c r="P29" s="14"/>
    </row>
    <row r="30" spans="1:16" ht="103.5" x14ac:dyDescent="0.25">
      <c r="A30" s="13"/>
      <c r="B30" s="13" t="s">
        <v>113</v>
      </c>
      <c r="C30" s="13" t="s">
        <v>260</v>
      </c>
      <c r="D30" s="18" t="s">
        <v>264</v>
      </c>
      <c r="E30" s="13">
        <v>2022</v>
      </c>
      <c r="F30" s="52" t="s">
        <v>154</v>
      </c>
      <c r="G30" s="19" t="s">
        <v>281</v>
      </c>
      <c r="H30" s="14" t="s">
        <v>322</v>
      </c>
      <c r="I30" s="16">
        <v>2.7</v>
      </c>
      <c r="J30" s="16"/>
      <c r="K30" s="16"/>
      <c r="L30" s="16"/>
      <c r="M30" s="16"/>
      <c r="N30" s="16"/>
      <c r="O30" s="16"/>
      <c r="P30" s="14"/>
    </row>
    <row r="31" spans="1:16" ht="166.5" x14ac:dyDescent="0.25">
      <c r="A31" s="13"/>
      <c r="B31" s="13" t="s">
        <v>239</v>
      </c>
      <c r="C31" s="13" t="s">
        <v>249</v>
      </c>
      <c r="D31" s="18" t="s">
        <v>240</v>
      </c>
      <c r="E31" s="15">
        <v>46113</v>
      </c>
      <c r="F31" s="13" t="s">
        <v>155</v>
      </c>
      <c r="G31" s="20">
        <v>45139</v>
      </c>
      <c r="H31" s="14" t="s">
        <v>403</v>
      </c>
      <c r="I31" s="16" t="s">
        <v>402</v>
      </c>
      <c r="J31" s="13"/>
      <c r="K31" s="13"/>
      <c r="L31" s="13"/>
      <c r="M31" s="13"/>
      <c r="N31" s="16"/>
      <c r="O31" s="16">
        <v>323</v>
      </c>
      <c r="P31" s="13"/>
    </row>
    <row r="32" spans="1:16" ht="150.75" x14ac:dyDescent="0.25">
      <c r="A32" s="50" t="s">
        <v>213</v>
      </c>
      <c r="B32" s="13" t="s">
        <v>171</v>
      </c>
      <c r="C32" s="13" t="s">
        <v>175</v>
      </c>
      <c r="D32" s="18" t="s">
        <v>36</v>
      </c>
      <c r="E32" s="15">
        <v>45261</v>
      </c>
      <c r="F32" s="50" t="s">
        <v>213</v>
      </c>
      <c r="G32" s="74">
        <v>45261</v>
      </c>
      <c r="H32" s="14" t="s">
        <v>323</v>
      </c>
      <c r="I32" s="16" t="s">
        <v>236</v>
      </c>
      <c r="J32" s="16"/>
      <c r="K32" s="16"/>
      <c r="L32" s="16">
        <v>140</v>
      </c>
      <c r="M32" s="16"/>
      <c r="N32" s="16"/>
      <c r="O32" s="16"/>
      <c r="P32" s="14"/>
    </row>
    <row r="33" spans="1:16" ht="157.5" customHeight="1" x14ac:dyDescent="0.25">
      <c r="A33" s="50"/>
      <c r="B33" s="13" t="s">
        <v>171</v>
      </c>
      <c r="C33" s="13" t="s">
        <v>176</v>
      </c>
      <c r="D33" s="18" t="s">
        <v>18</v>
      </c>
      <c r="E33" s="15">
        <v>45383</v>
      </c>
      <c r="F33" s="13" t="s">
        <v>6</v>
      </c>
      <c r="G33" s="19">
        <v>45000</v>
      </c>
      <c r="H33" s="14" t="s">
        <v>323</v>
      </c>
      <c r="I33" s="16" t="s">
        <v>237</v>
      </c>
      <c r="J33" s="16"/>
      <c r="K33" s="16"/>
      <c r="L33" s="16"/>
      <c r="M33" s="16">
        <v>151</v>
      </c>
      <c r="N33" s="16"/>
      <c r="O33" s="16"/>
      <c r="P33" s="14"/>
    </row>
    <row r="34" spans="1:16" ht="159.6" customHeight="1" x14ac:dyDescent="0.25">
      <c r="A34" s="13"/>
      <c r="B34" s="13" t="s">
        <v>239</v>
      </c>
      <c r="C34" s="13" t="s">
        <v>293</v>
      </c>
      <c r="D34" s="18" t="s">
        <v>294</v>
      </c>
      <c r="E34" s="15" t="s">
        <v>291</v>
      </c>
      <c r="F34" s="13" t="s">
        <v>314</v>
      </c>
      <c r="G34" s="20">
        <v>44908</v>
      </c>
      <c r="H34" s="14" t="s">
        <v>347</v>
      </c>
      <c r="I34" s="16" t="s">
        <v>295</v>
      </c>
      <c r="J34" s="13"/>
      <c r="K34" s="13"/>
      <c r="L34" s="13"/>
      <c r="M34" s="13"/>
      <c r="N34" s="16"/>
      <c r="O34" s="16">
        <v>175</v>
      </c>
      <c r="P34" s="13"/>
    </row>
    <row r="35" spans="1:16" ht="276.75" x14ac:dyDescent="0.25">
      <c r="A35" s="15"/>
      <c r="B35" s="13" t="s">
        <v>83</v>
      </c>
      <c r="C35" s="13" t="s">
        <v>37</v>
      </c>
      <c r="D35" s="18" t="s">
        <v>36</v>
      </c>
      <c r="E35" s="15">
        <v>45017</v>
      </c>
      <c r="F35" s="13" t="s">
        <v>154</v>
      </c>
      <c r="G35" s="19">
        <v>45032</v>
      </c>
      <c r="H35" s="14" t="s">
        <v>404</v>
      </c>
      <c r="I35" s="16" t="s">
        <v>405</v>
      </c>
      <c r="J35" s="16"/>
      <c r="K35" s="16"/>
      <c r="L35" s="16">
        <v>176</v>
      </c>
      <c r="M35" s="16"/>
      <c r="N35" s="16"/>
      <c r="O35" s="16"/>
      <c r="P35" s="14" t="s">
        <v>159</v>
      </c>
    </row>
    <row r="36" spans="1:16" ht="93" customHeight="1" x14ac:dyDescent="0.25">
      <c r="A36" s="50"/>
      <c r="B36" s="13" t="s">
        <v>102</v>
      </c>
      <c r="C36" s="13" t="s">
        <v>181</v>
      </c>
      <c r="D36" s="18" t="s">
        <v>182</v>
      </c>
      <c r="E36" s="15">
        <v>44521</v>
      </c>
      <c r="F36" s="13" t="s">
        <v>154</v>
      </c>
      <c r="G36" s="19">
        <v>44494</v>
      </c>
      <c r="H36" s="14" t="s">
        <v>324</v>
      </c>
      <c r="I36" s="16">
        <v>3.6</v>
      </c>
      <c r="J36" s="16">
        <v>3.6</v>
      </c>
      <c r="K36" s="16"/>
      <c r="L36" s="16"/>
      <c r="M36" s="16"/>
      <c r="N36" s="16"/>
      <c r="O36" s="16"/>
      <c r="P36" s="14"/>
    </row>
    <row r="37" spans="1:16" ht="195" x14ac:dyDescent="0.25">
      <c r="A37" s="15"/>
      <c r="B37" s="13" t="s">
        <v>76</v>
      </c>
      <c r="C37" s="13" t="s">
        <v>196</v>
      </c>
      <c r="D37" s="18" t="s">
        <v>195</v>
      </c>
      <c r="E37" s="15">
        <v>45017</v>
      </c>
      <c r="F37" s="13" t="s">
        <v>213</v>
      </c>
      <c r="G37" s="20">
        <v>45015</v>
      </c>
      <c r="H37" s="14" t="s">
        <v>406</v>
      </c>
      <c r="I37" s="16" t="s">
        <v>407</v>
      </c>
      <c r="J37" s="16"/>
      <c r="K37" s="16"/>
      <c r="L37" s="16">
        <v>53</v>
      </c>
      <c r="M37" s="16"/>
      <c r="N37" s="16"/>
      <c r="O37" s="16"/>
      <c r="P37" s="14" t="s">
        <v>397</v>
      </c>
    </row>
    <row r="38" spans="1:16" ht="126" x14ac:dyDescent="0.25">
      <c r="A38" s="13"/>
      <c r="B38" s="13" t="s">
        <v>79</v>
      </c>
      <c r="C38" s="13" t="s">
        <v>313</v>
      </c>
      <c r="D38" s="18" t="s">
        <v>45</v>
      </c>
      <c r="E38" s="15" t="s">
        <v>291</v>
      </c>
      <c r="F38" s="13" t="s">
        <v>314</v>
      </c>
      <c r="G38" s="20">
        <v>44908</v>
      </c>
      <c r="H38" s="14" t="s">
        <v>347</v>
      </c>
      <c r="I38" s="16" t="s">
        <v>307</v>
      </c>
      <c r="J38" s="16"/>
      <c r="K38" s="16"/>
      <c r="L38" s="16"/>
      <c r="M38" s="16"/>
      <c r="N38" s="16"/>
      <c r="O38" s="16"/>
      <c r="P38" s="14"/>
    </row>
    <row r="39" spans="1:16" ht="126" x14ac:dyDescent="0.25">
      <c r="A39" s="13"/>
      <c r="B39" s="13" t="s">
        <v>239</v>
      </c>
      <c r="C39" s="13" t="s">
        <v>304</v>
      </c>
      <c r="D39" s="18" t="s">
        <v>305</v>
      </c>
      <c r="E39" s="15" t="s">
        <v>291</v>
      </c>
      <c r="F39" s="13" t="s">
        <v>314</v>
      </c>
      <c r="G39" s="20">
        <v>44908</v>
      </c>
      <c r="H39" s="14" t="s">
        <v>347</v>
      </c>
      <c r="I39" s="16" t="s">
        <v>306</v>
      </c>
      <c r="J39" s="13"/>
      <c r="K39" s="13"/>
      <c r="L39" s="13"/>
      <c r="M39" s="61"/>
      <c r="N39" s="61"/>
      <c r="O39" s="61"/>
      <c r="P39" s="13"/>
    </row>
    <row r="40" spans="1:16" ht="97.5" x14ac:dyDescent="0.25">
      <c r="A40" s="50"/>
      <c r="B40" s="13" t="s">
        <v>239</v>
      </c>
      <c r="C40" s="13" t="s">
        <v>248</v>
      </c>
      <c r="D40" s="18" t="s">
        <v>375</v>
      </c>
      <c r="E40" s="15">
        <v>45962</v>
      </c>
      <c r="F40" s="13" t="s">
        <v>241</v>
      </c>
      <c r="G40" s="20">
        <v>44536</v>
      </c>
      <c r="H40" s="18" t="s">
        <v>381</v>
      </c>
      <c r="I40" s="16" t="s">
        <v>247</v>
      </c>
      <c r="J40" s="13"/>
      <c r="K40" s="13"/>
      <c r="L40" s="13"/>
      <c r="M40" s="13"/>
      <c r="N40" s="13"/>
      <c r="O40" s="13"/>
      <c r="P40" s="13"/>
    </row>
    <row r="41" spans="1:16" ht="106.5" x14ac:dyDescent="0.25">
      <c r="A41" s="13"/>
      <c r="B41" s="13" t="s">
        <v>211</v>
      </c>
      <c r="C41" s="13" t="s">
        <v>147</v>
      </c>
      <c r="D41" s="18" t="s">
        <v>148</v>
      </c>
      <c r="E41" s="13">
        <v>2021</v>
      </c>
      <c r="F41" s="13" t="s">
        <v>154</v>
      </c>
      <c r="G41" s="19">
        <v>44308</v>
      </c>
      <c r="H41" s="14" t="s">
        <v>325</v>
      </c>
      <c r="I41" s="16">
        <v>5.8</v>
      </c>
      <c r="J41" s="16"/>
      <c r="K41" s="16"/>
      <c r="L41" s="61"/>
      <c r="M41" s="16"/>
      <c r="N41" s="16"/>
      <c r="O41" s="16"/>
      <c r="P41" s="14"/>
    </row>
    <row r="42" spans="1:16" ht="81.75" x14ac:dyDescent="0.25">
      <c r="A42" s="50"/>
      <c r="B42" s="13" t="s">
        <v>266</v>
      </c>
      <c r="C42" s="13" t="s">
        <v>267</v>
      </c>
      <c r="D42" s="18" t="s">
        <v>268</v>
      </c>
      <c r="E42" s="15">
        <v>45017</v>
      </c>
      <c r="F42" s="52" t="s">
        <v>154</v>
      </c>
      <c r="G42" s="68">
        <v>45047</v>
      </c>
      <c r="H42" s="62" t="s">
        <v>327</v>
      </c>
      <c r="I42" s="16">
        <v>3.2</v>
      </c>
      <c r="J42" s="16"/>
      <c r="K42" s="16"/>
      <c r="L42" s="16">
        <v>3.2</v>
      </c>
      <c r="M42" s="16"/>
      <c r="N42" s="16"/>
      <c r="O42" s="16"/>
      <c r="P42" s="14"/>
    </row>
    <row r="43" spans="1:16" ht="122.25" customHeight="1" x14ac:dyDescent="0.25">
      <c r="A43" s="50"/>
      <c r="B43" s="13" t="s">
        <v>239</v>
      </c>
      <c r="C43" s="13" t="s">
        <v>287</v>
      </c>
      <c r="D43" s="18" t="s">
        <v>377</v>
      </c>
      <c r="E43" s="15" t="s">
        <v>378</v>
      </c>
      <c r="F43" s="13" t="s">
        <v>241</v>
      </c>
      <c r="G43" s="19">
        <v>44908</v>
      </c>
      <c r="H43" s="14" t="s">
        <v>379</v>
      </c>
      <c r="I43" s="16" t="s">
        <v>380</v>
      </c>
      <c r="J43" s="16"/>
      <c r="K43" s="16"/>
      <c r="L43" s="16"/>
      <c r="M43" s="16"/>
      <c r="N43" s="16"/>
      <c r="O43" s="16">
        <v>107</v>
      </c>
      <c r="P43" s="14"/>
    </row>
    <row r="44" spans="1:16" ht="201" x14ac:dyDescent="0.25">
      <c r="A44" s="13"/>
      <c r="B44" s="13" t="s">
        <v>115</v>
      </c>
      <c r="C44" s="13" t="s">
        <v>38</v>
      </c>
      <c r="D44" s="18" t="s">
        <v>163</v>
      </c>
      <c r="E44" s="13" t="s">
        <v>283</v>
      </c>
      <c r="F44" s="13" t="s">
        <v>6</v>
      </c>
      <c r="G44" s="19">
        <v>44900</v>
      </c>
      <c r="H44" s="14" t="s">
        <v>326</v>
      </c>
      <c r="I44" s="16">
        <v>40</v>
      </c>
      <c r="J44" s="16"/>
      <c r="K44" s="16"/>
      <c r="L44" s="16"/>
      <c r="M44" s="16"/>
      <c r="N44" s="16"/>
      <c r="O44" s="16"/>
      <c r="P44" s="14"/>
    </row>
    <row r="45" spans="1:16" ht="126" x14ac:dyDescent="0.25">
      <c r="A45" s="13"/>
      <c r="B45" s="13" t="s">
        <v>79</v>
      </c>
      <c r="C45" s="13" t="s">
        <v>290</v>
      </c>
      <c r="D45" s="18" t="s">
        <v>45</v>
      </c>
      <c r="E45" s="13" t="s">
        <v>291</v>
      </c>
      <c r="F45" s="13" t="s">
        <v>314</v>
      </c>
      <c r="G45" s="19">
        <v>44908</v>
      </c>
      <c r="H45" s="18" t="s">
        <v>347</v>
      </c>
      <c r="I45" s="16" t="s">
        <v>292</v>
      </c>
      <c r="J45" s="16"/>
      <c r="K45" s="16"/>
      <c r="L45" s="16"/>
      <c r="M45" s="16"/>
      <c r="N45" s="16"/>
      <c r="O45" s="16">
        <v>210</v>
      </c>
      <c r="P45" s="14"/>
    </row>
    <row r="46" spans="1:16" ht="31.5" x14ac:dyDescent="0.25">
      <c r="A46" s="13"/>
      <c r="B46" s="13" t="s">
        <v>62</v>
      </c>
      <c r="C46" s="13" t="s">
        <v>390</v>
      </c>
      <c r="D46" s="18" t="s">
        <v>389</v>
      </c>
      <c r="E46" s="15">
        <v>45292</v>
      </c>
      <c r="F46" s="13" t="s">
        <v>241</v>
      </c>
      <c r="G46" s="19">
        <v>45097</v>
      </c>
      <c r="H46" s="18" t="s">
        <v>385</v>
      </c>
      <c r="I46" s="16">
        <v>1.1000000000000001</v>
      </c>
      <c r="J46" s="16"/>
      <c r="K46" s="16"/>
      <c r="L46" s="16"/>
      <c r="M46" s="16">
        <v>1.1000000000000001</v>
      </c>
      <c r="N46" s="16"/>
      <c r="O46" s="16"/>
      <c r="P46" s="14"/>
    </row>
    <row r="47" spans="1:16" ht="154.5" customHeight="1" x14ac:dyDescent="0.25">
      <c r="A47" s="54"/>
      <c r="B47" s="13" t="s">
        <v>127</v>
      </c>
      <c r="C47" s="13" t="s">
        <v>226</v>
      </c>
      <c r="D47" s="18" t="s">
        <v>225</v>
      </c>
      <c r="E47" s="15">
        <v>44835</v>
      </c>
      <c r="F47" s="15" t="s">
        <v>154</v>
      </c>
      <c r="G47" s="19">
        <v>44832</v>
      </c>
      <c r="H47" s="14" t="s">
        <v>328</v>
      </c>
      <c r="I47" s="16">
        <v>4</v>
      </c>
      <c r="J47" s="57"/>
      <c r="K47" s="57">
        <v>4</v>
      </c>
      <c r="L47" s="16"/>
      <c r="M47" s="57"/>
      <c r="N47" s="57"/>
      <c r="O47" s="57"/>
      <c r="P47" s="58"/>
    </row>
    <row r="48" spans="1:16" ht="81.75" x14ac:dyDescent="0.25">
      <c r="A48" s="13"/>
      <c r="B48" s="13" t="s">
        <v>127</v>
      </c>
      <c r="C48" s="13" t="s">
        <v>285</v>
      </c>
      <c r="D48" s="18" t="s">
        <v>282</v>
      </c>
      <c r="E48" s="15">
        <v>45383</v>
      </c>
      <c r="F48" s="52" t="s">
        <v>53</v>
      </c>
      <c r="G48" s="68">
        <v>45114</v>
      </c>
      <c r="H48" s="62" t="s">
        <v>358</v>
      </c>
      <c r="I48" s="16">
        <v>6.6</v>
      </c>
      <c r="J48" s="16"/>
      <c r="K48" s="16"/>
      <c r="L48" s="16"/>
      <c r="M48" s="16">
        <v>6.6</v>
      </c>
      <c r="N48" s="16"/>
      <c r="O48" s="16"/>
      <c r="P48" s="69"/>
    </row>
    <row r="49" spans="1:16" ht="201" x14ac:dyDescent="0.25">
      <c r="A49" s="73"/>
      <c r="B49" s="13" t="s">
        <v>142</v>
      </c>
      <c r="C49" s="13" t="s">
        <v>40</v>
      </c>
      <c r="D49" s="18" t="s">
        <v>18</v>
      </c>
      <c r="E49" s="15">
        <v>45017</v>
      </c>
      <c r="F49" s="13" t="s">
        <v>154</v>
      </c>
      <c r="G49" s="20">
        <v>45053</v>
      </c>
      <c r="H49" s="14" t="s">
        <v>408</v>
      </c>
      <c r="I49" s="16" t="s">
        <v>409</v>
      </c>
      <c r="J49" s="16"/>
      <c r="K49" s="16"/>
      <c r="L49" s="16">
        <v>195</v>
      </c>
      <c r="M49" s="16"/>
      <c r="N49" s="16"/>
      <c r="O49" s="16"/>
      <c r="P49" s="14" t="s">
        <v>397</v>
      </c>
    </row>
    <row r="50" spans="1:16" ht="198" x14ac:dyDescent="0.25">
      <c r="A50" s="13"/>
      <c r="B50" s="13" t="s">
        <v>142</v>
      </c>
      <c r="C50" s="13" t="s">
        <v>41</v>
      </c>
      <c r="D50" s="18" t="s">
        <v>28</v>
      </c>
      <c r="E50" s="15">
        <v>45017</v>
      </c>
      <c r="F50" s="13" t="s">
        <v>154</v>
      </c>
      <c r="G50" s="20">
        <v>44945</v>
      </c>
      <c r="H50" s="14" t="s">
        <v>363</v>
      </c>
      <c r="I50" s="16" t="s">
        <v>364</v>
      </c>
      <c r="J50" s="16"/>
      <c r="K50" s="16"/>
      <c r="L50" s="16">
        <v>198</v>
      </c>
      <c r="M50" s="16"/>
      <c r="N50" s="16"/>
      <c r="O50" s="16"/>
      <c r="P50" s="14" t="s">
        <v>360</v>
      </c>
    </row>
    <row r="51" spans="1:16" ht="201" x14ac:dyDescent="0.25">
      <c r="A51" s="13"/>
      <c r="B51" s="13" t="s">
        <v>142</v>
      </c>
      <c r="C51" s="13" t="s">
        <v>42</v>
      </c>
      <c r="D51" s="18" t="s">
        <v>20</v>
      </c>
      <c r="E51" s="15">
        <v>45017</v>
      </c>
      <c r="F51" s="13" t="s">
        <v>154</v>
      </c>
      <c r="G51" s="20">
        <v>45027</v>
      </c>
      <c r="H51" s="14" t="s">
        <v>393</v>
      </c>
      <c r="I51" s="16" t="s">
        <v>392</v>
      </c>
      <c r="J51" s="16"/>
      <c r="K51" s="16"/>
      <c r="L51" s="16">
        <v>289</v>
      </c>
      <c r="M51" s="16"/>
      <c r="N51" s="16"/>
      <c r="O51" s="16"/>
      <c r="P51" s="14" t="s">
        <v>384</v>
      </c>
    </row>
    <row r="52" spans="1:16" ht="201" x14ac:dyDescent="0.25">
      <c r="A52" s="15"/>
      <c r="B52" s="13" t="s">
        <v>142</v>
      </c>
      <c r="C52" s="13" t="s">
        <v>43</v>
      </c>
      <c r="D52" s="18" t="s">
        <v>44</v>
      </c>
      <c r="E52" s="15">
        <v>45017</v>
      </c>
      <c r="F52" s="13" t="s">
        <v>213</v>
      </c>
      <c r="G52" s="20">
        <v>45008</v>
      </c>
      <c r="H52" s="14" t="s">
        <v>408</v>
      </c>
      <c r="I52" s="16" t="s">
        <v>410</v>
      </c>
      <c r="J52" s="16"/>
      <c r="K52" s="16"/>
      <c r="L52" s="16">
        <v>132</v>
      </c>
      <c r="M52" s="16"/>
      <c r="N52" s="16"/>
      <c r="O52" s="16"/>
      <c r="P52" s="14" t="s">
        <v>398</v>
      </c>
    </row>
    <row r="53" spans="1:16" ht="126" x14ac:dyDescent="0.25">
      <c r="A53" s="13"/>
      <c r="B53" s="13" t="s">
        <v>239</v>
      </c>
      <c r="C53" s="13" t="s">
        <v>301</v>
      </c>
      <c r="D53" s="18" t="s">
        <v>302</v>
      </c>
      <c r="E53" s="15" t="s">
        <v>291</v>
      </c>
      <c r="F53" s="13" t="s">
        <v>314</v>
      </c>
      <c r="G53" s="20">
        <v>44908</v>
      </c>
      <c r="H53" s="14" t="s">
        <v>347</v>
      </c>
      <c r="I53" s="16" t="s">
        <v>303</v>
      </c>
      <c r="J53" s="16"/>
      <c r="K53" s="16"/>
      <c r="L53" s="16"/>
      <c r="M53" s="16"/>
      <c r="N53" s="16"/>
      <c r="O53" s="16">
        <v>135</v>
      </c>
      <c r="P53" s="14"/>
    </row>
    <row r="54" spans="1:16" ht="126" x14ac:dyDescent="0.25">
      <c r="A54" s="13"/>
      <c r="B54" s="13" t="s">
        <v>63</v>
      </c>
      <c r="C54" s="13" t="s">
        <v>299</v>
      </c>
      <c r="D54" s="18" t="s">
        <v>18</v>
      </c>
      <c r="E54" s="15" t="s">
        <v>291</v>
      </c>
      <c r="F54" s="13" t="s">
        <v>314</v>
      </c>
      <c r="G54" s="68">
        <v>44908</v>
      </c>
      <c r="H54" s="18" t="s">
        <v>347</v>
      </c>
      <c r="I54" s="16" t="s">
        <v>300</v>
      </c>
      <c r="J54" s="16"/>
      <c r="K54" s="16"/>
      <c r="L54" s="16"/>
      <c r="M54" s="16"/>
      <c r="N54" s="16"/>
      <c r="O54" s="16">
        <v>170</v>
      </c>
      <c r="P54" s="69"/>
    </row>
    <row r="55" spans="1:16" ht="100.5" x14ac:dyDescent="0.25">
      <c r="A55" s="50"/>
      <c r="B55" s="13" t="s">
        <v>102</v>
      </c>
      <c r="C55" s="13" t="s">
        <v>180</v>
      </c>
      <c r="D55" s="18" t="s">
        <v>183</v>
      </c>
      <c r="E55" s="15">
        <v>44521</v>
      </c>
      <c r="F55" s="13" t="s">
        <v>154</v>
      </c>
      <c r="G55" s="19">
        <v>44494</v>
      </c>
      <c r="H55" s="14" t="s">
        <v>329</v>
      </c>
      <c r="I55" s="16">
        <v>3.4</v>
      </c>
      <c r="J55" s="16">
        <v>3.4</v>
      </c>
      <c r="K55" s="16"/>
      <c r="L55" s="16"/>
      <c r="M55" s="16"/>
      <c r="N55" s="16"/>
      <c r="O55" s="16"/>
      <c r="P55" s="16"/>
    </row>
    <row r="56" spans="1:16" ht="126" x14ac:dyDescent="0.25">
      <c r="A56" s="13"/>
      <c r="B56" s="13" t="s">
        <v>368</v>
      </c>
      <c r="C56" s="13" t="s">
        <v>371</v>
      </c>
      <c r="D56" s="18" t="s">
        <v>373</v>
      </c>
      <c r="E56" s="13">
        <v>2027</v>
      </c>
      <c r="F56" s="13" t="s">
        <v>314</v>
      </c>
      <c r="G56" s="19">
        <v>45055</v>
      </c>
      <c r="H56" s="14" t="s">
        <v>369</v>
      </c>
      <c r="I56" s="16" t="s">
        <v>374</v>
      </c>
      <c r="J56" s="16"/>
      <c r="K56" s="16"/>
      <c r="L56" s="16"/>
      <c r="M56" s="16"/>
      <c r="N56" s="16"/>
      <c r="O56" s="16"/>
      <c r="P56" s="16"/>
    </row>
    <row r="57" spans="1:16" ht="83.1" customHeight="1" x14ac:dyDescent="0.25">
      <c r="A57" s="13"/>
      <c r="B57" s="13" t="s">
        <v>200</v>
      </c>
      <c r="C57" s="13" t="s">
        <v>199</v>
      </c>
      <c r="D57" s="18" t="s">
        <v>200</v>
      </c>
      <c r="E57" s="15">
        <v>44409</v>
      </c>
      <c r="F57" s="13" t="s">
        <v>154</v>
      </c>
      <c r="G57" s="20">
        <v>44505</v>
      </c>
      <c r="H57" s="14" t="s">
        <v>227</v>
      </c>
      <c r="I57" s="36">
        <v>2</v>
      </c>
      <c r="J57" s="36">
        <v>2</v>
      </c>
      <c r="K57" s="16"/>
      <c r="L57" s="16"/>
      <c r="M57" s="16"/>
      <c r="N57" s="16"/>
      <c r="O57" s="16"/>
      <c r="P57" s="14"/>
    </row>
    <row r="58" spans="1:16" ht="229.5" x14ac:dyDescent="0.25">
      <c r="A58" s="50"/>
      <c r="B58" s="13" t="s">
        <v>160</v>
      </c>
      <c r="C58" s="13" t="s">
        <v>161</v>
      </c>
      <c r="D58" s="18" t="s">
        <v>204</v>
      </c>
      <c r="E58" s="13">
        <v>2021</v>
      </c>
      <c r="F58" s="13" t="s">
        <v>154</v>
      </c>
      <c r="G58" s="19">
        <v>44377</v>
      </c>
      <c r="H58" s="14" t="s">
        <v>330</v>
      </c>
      <c r="I58" s="16" t="s">
        <v>275</v>
      </c>
      <c r="J58" s="16"/>
      <c r="K58" s="16"/>
      <c r="L58" s="16"/>
      <c r="M58" s="16"/>
      <c r="N58" s="16"/>
      <c r="O58" s="16"/>
      <c r="P58" s="16"/>
    </row>
    <row r="59" spans="1:16" ht="135" x14ac:dyDescent="0.25">
      <c r="A59" s="50"/>
      <c r="B59" s="13" t="s">
        <v>160</v>
      </c>
      <c r="C59" s="13" t="s">
        <v>201</v>
      </c>
      <c r="D59" s="18" t="s">
        <v>202</v>
      </c>
      <c r="E59" s="15">
        <v>44470</v>
      </c>
      <c r="F59" s="13" t="s">
        <v>154</v>
      </c>
      <c r="G59" s="19">
        <v>44617</v>
      </c>
      <c r="H59" s="14" t="s">
        <v>331</v>
      </c>
      <c r="I59" s="16" t="s">
        <v>274</v>
      </c>
      <c r="J59" s="16"/>
      <c r="K59" s="16">
        <v>64</v>
      </c>
      <c r="L59" s="16"/>
      <c r="M59" s="16"/>
      <c r="N59" s="16"/>
      <c r="O59" s="16"/>
      <c r="P59" s="14"/>
    </row>
    <row r="60" spans="1:16" ht="126" x14ac:dyDescent="0.25">
      <c r="A60" s="13"/>
      <c r="B60" s="13" t="s">
        <v>296</v>
      </c>
      <c r="C60" s="13" t="s">
        <v>297</v>
      </c>
      <c r="D60" s="18" t="s">
        <v>27</v>
      </c>
      <c r="E60" s="15" t="s">
        <v>291</v>
      </c>
      <c r="F60" s="13" t="s">
        <v>314</v>
      </c>
      <c r="G60" s="19">
        <v>44908</v>
      </c>
      <c r="H60" s="14" t="s">
        <v>347</v>
      </c>
      <c r="I60" s="16" t="s">
        <v>298</v>
      </c>
      <c r="J60" s="16"/>
      <c r="K60" s="16"/>
      <c r="L60" s="16"/>
      <c r="M60" s="16"/>
      <c r="N60" s="16"/>
      <c r="O60" s="16">
        <v>20</v>
      </c>
      <c r="P60" s="14"/>
    </row>
    <row r="61" spans="1:16" ht="129" x14ac:dyDescent="0.25">
      <c r="A61" s="50"/>
      <c r="B61" s="13" t="s">
        <v>113</v>
      </c>
      <c r="C61" s="13" t="s">
        <v>47</v>
      </c>
      <c r="D61" s="18" t="s">
        <v>48</v>
      </c>
      <c r="E61" s="15">
        <v>44501</v>
      </c>
      <c r="F61" s="13" t="s">
        <v>154</v>
      </c>
      <c r="G61" s="19">
        <v>44376</v>
      </c>
      <c r="H61" s="14" t="s">
        <v>332</v>
      </c>
      <c r="I61" s="16" t="s">
        <v>238</v>
      </c>
      <c r="J61" s="16">
        <v>66</v>
      </c>
      <c r="K61" s="16"/>
      <c r="L61" s="16"/>
      <c r="M61" s="16"/>
      <c r="N61" s="16"/>
      <c r="O61" s="16"/>
      <c r="P61" s="14"/>
    </row>
    <row r="62" spans="1:16" ht="47.25" x14ac:dyDescent="0.25">
      <c r="A62" s="50"/>
      <c r="B62" s="13" t="s">
        <v>127</v>
      </c>
      <c r="C62" s="13" t="s">
        <v>184</v>
      </c>
      <c r="D62" s="18" t="s">
        <v>128</v>
      </c>
      <c r="E62" s="37">
        <v>44390</v>
      </c>
      <c r="F62" s="13" t="s">
        <v>154</v>
      </c>
      <c r="G62" s="19">
        <v>44281</v>
      </c>
      <c r="H62" s="14" t="s">
        <v>49</v>
      </c>
      <c r="I62" s="16" t="s">
        <v>50</v>
      </c>
      <c r="J62" s="16"/>
      <c r="K62" s="16"/>
      <c r="L62" s="16"/>
      <c r="M62" s="16"/>
      <c r="N62" s="16"/>
      <c r="O62" s="16"/>
      <c r="P62" s="14"/>
    </row>
    <row r="63" spans="1:16" ht="111" customHeight="1" x14ac:dyDescent="0.25">
      <c r="A63" s="13"/>
      <c r="B63" s="13" t="s">
        <v>127</v>
      </c>
      <c r="C63" s="13" t="s">
        <v>217</v>
      </c>
      <c r="D63" s="18" t="s">
        <v>39</v>
      </c>
      <c r="E63" s="15">
        <v>44805</v>
      </c>
      <c r="F63" s="52" t="s">
        <v>154</v>
      </c>
      <c r="G63" s="20">
        <v>45112</v>
      </c>
      <c r="H63" s="14" t="s">
        <v>333</v>
      </c>
      <c r="I63" s="16">
        <v>4.5</v>
      </c>
      <c r="J63" s="16"/>
      <c r="K63" s="16">
        <v>4.5</v>
      </c>
      <c r="L63" s="16"/>
      <c r="M63" s="16"/>
      <c r="N63" s="16"/>
      <c r="O63" s="16"/>
      <c r="P63" s="14"/>
    </row>
    <row r="64" spans="1:16" ht="153.75" x14ac:dyDescent="0.25">
      <c r="A64" s="13"/>
      <c r="B64" s="13" t="s">
        <v>129</v>
      </c>
      <c r="C64" s="13" t="s">
        <v>51</v>
      </c>
      <c r="D64" s="18" t="s">
        <v>52</v>
      </c>
      <c r="E64" s="38">
        <v>2021</v>
      </c>
      <c r="F64" s="13" t="s">
        <v>154</v>
      </c>
      <c r="G64" s="20">
        <v>44382</v>
      </c>
      <c r="H64" s="14" t="s">
        <v>334</v>
      </c>
      <c r="I64" s="16" t="s">
        <v>170</v>
      </c>
      <c r="J64" s="16"/>
      <c r="K64" s="16"/>
      <c r="L64" s="16"/>
      <c r="M64" s="16"/>
      <c r="N64" s="16"/>
      <c r="O64" s="16"/>
      <c r="P64" s="14"/>
    </row>
    <row r="65" spans="1:16" ht="111.95" customHeight="1" x14ac:dyDescent="0.25">
      <c r="A65" s="60" t="s">
        <v>412</v>
      </c>
      <c r="B65" s="13" t="s">
        <v>156</v>
      </c>
      <c r="C65" s="13" t="s">
        <v>185</v>
      </c>
      <c r="D65" s="18" t="s">
        <v>149</v>
      </c>
      <c r="E65" s="60" t="s">
        <v>411</v>
      </c>
      <c r="F65" s="13" t="s">
        <v>53</v>
      </c>
      <c r="G65" s="19">
        <v>44256</v>
      </c>
      <c r="H65" s="14" t="s">
        <v>335</v>
      </c>
      <c r="I65" s="16">
        <v>13.2</v>
      </c>
      <c r="J65" s="16"/>
      <c r="K65" s="16"/>
      <c r="L65" s="16"/>
      <c r="M65" s="16"/>
      <c r="N65" s="16"/>
      <c r="O65" s="16"/>
      <c r="P65" s="14"/>
    </row>
    <row r="66" spans="1:16" ht="147.75" x14ac:dyDescent="0.25">
      <c r="A66" s="13"/>
      <c r="B66" s="13" t="s">
        <v>133</v>
      </c>
      <c r="C66" s="13" t="s">
        <v>84</v>
      </c>
      <c r="D66" s="18" t="s">
        <v>54</v>
      </c>
      <c r="E66" s="13">
        <v>2024</v>
      </c>
      <c r="F66" s="13" t="s">
        <v>53</v>
      </c>
      <c r="G66" s="19"/>
      <c r="H66" s="14" t="s">
        <v>336</v>
      </c>
      <c r="I66" s="36">
        <v>11</v>
      </c>
      <c r="J66" s="36"/>
      <c r="K66" s="16"/>
      <c r="L66" s="16"/>
      <c r="M66" s="16"/>
      <c r="N66" s="16"/>
      <c r="O66" s="16"/>
      <c r="P66" s="16"/>
    </row>
    <row r="67" spans="1:16" ht="125.45" customHeight="1" x14ac:dyDescent="0.25">
      <c r="A67" s="50"/>
      <c r="B67" s="13" t="s">
        <v>102</v>
      </c>
      <c r="C67" s="13" t="s">
        <v>222</v>
      </c>
      <c r="D67" s="18" t="s">
        <v>205</v>
      </c>
      <c r="E67" s="15" t="s">
        <v>206</v>
      </c>
      <c r="F67" s="52" t="s">
        <v>223</v>
      </c>
      <c r="G67" s="19">
        <v>44518</v>
      </c>
      <c r="H67" s="14" t="s">
        <v>337</v>
      </c>
      <c r="I67" s="16" t="s">
        <v>251</v>
      </c>
      <c r="J67" s="16">
        <v>38</v>
      </c>
      <c r="K67" s="16"/>
      <c r="L67" s="16"/>
      <c r="M67" s="16"/>
      <c r="N67" s="16"/>
      <c r="O67" s="16"/>
      <c r="P67" s="14"/>
    </row>
    <row r="68" spans="1:16" ht="165.6" customHeight="1" x14ac:dyDescent="0.25">
      <c r="A68" s="13"/>
      <c r="B68" s="13" t="s">
        <v>134</v>
      </c>
      <c r="C68" s="13" t="s">
        <v>107</v>
      </c>
      <c r="D68" s="18" t="s">
        <v>165</v>
      </c>
      <c r="E68" s="15">
        <v>44866</v>
      </c>
      <c r="F68" s="13" t="s">
        <v>154</v>
      </c>
      <c r="G68" s="19">
        <v>44722</v>
      </c>
      <c r="H68" s="14" t="s">
        <v>352</v>
      </c>
      <c r="I68" s="16">
        <v>8</v>
      </c>
      <c r="J68" s="16"/>
      <c r="K68" s="16">
        <v>8</v>
      </c>
      <c r="L68" s="16"/>
      <c r="M68" s="16"/>
      <c r="N68" s="16"/>
      <c r="O68" s="16"/>
      <c r="P68" s="16"/>
    </row>
    <row r="69" spans="1:16" ht="236.25" x14ac:dyDescent="0.25">
      <c r="A69" s="50"/>
      <c r="B69" s="13" t="s">
        <v>134</v>
      </c>
      <c r="C69" s="13" t="s">
        <v>105</v>
      </c>
      <c r="D69" s="18" t="s">
        <v>25</v>
      </c>
      <c r="E69" s="15">
        <v>44866</v>
      </c>
      <c r="F69" s="13" t="s">
        <v>213</v>
      </c>
      <c r="G69" s="20">
        <v>44865</v>
      </c>
      <c r="H69" s="14" t="s">
        <v>356</v>
      </c>
      <c r="I69" s="16" t="s">
        <v>357</v>
      </c>
      <c r="J69" s="16"/>
      <c r="K69" s="16">
        <v>141</v>
      </c>
      <c r="L69" s="16"/>
      <c r="M69" s="16"/>
      <c r="N69" s="16"/>
      <c r="O69" s="16"/>
      <c r="P69" s="14" t="s">
        <v>354</v>
      </c>
    </row>
    <row r="70" spans="1:16" ht="185.25" x14ac:dyDescent="0.25">
      <c r="A70" s="13"/>
      <c r="B70" s="13" t="s">
        <v>134</v>
      </c>
      <c r="C70" s="13" t="s">
        <v>106</v>
      </c>
      <c r="D70" s="18" t="s">
        <v>56</v>
      </c>
      <c r="E70" s="15">
        <v>44866</v>
      </c>
      <c r="F70" s="13" t="s">
        <v>213</v>
      </c>
      <c r="G70" s="20">
        <v>44889</v>
      </c>
      <c r="H70" s="14" t="s">
        <v>365</v>
      </c>
      <c r="I70" s="16" t="s">
        <v>366</v>
      </c>
      <c r="J70" s="16"/>
      <c r="K70" s="16">
        <v>136</v>
      </c>
      <c r="L70" s="16"/>
      <c r="M70" s="16"/>
      <c r="N70" s="16"/>
      <c r="O70" s="16"/>
      <c r="P70" s="14" t="s">
        <v>359</v>
      </c>
    </row>
    <row r="71" spans="1:16" ht="216.75" x14ac:dyDescent="0.25">
      <c r="A71" s="50"/>
      <c r="B71" s="13" t="s">
        <v>135</v>
      </c>
      <c r="C71" s="13" t="s">
        <v>108</v>
      </c>
      <c r="D71" s="35" t="s">
        <v>178</v>
      </c>
      <c r="E71" s="15">
        <v>45231</v>
      </c>
      <c r="F71" s="13" t="s">
        <v>213</v>
      </c>
      <c r="G71" s="19">
        <v>45218</v>
      </c>
      <c r="H71" s="14" t="s">
        <v>338</v>
      </c>
      <c r="I71" s="16" t="s">
        <v>232</v>
      </c>
      <c r="J71" s="16"/>
      <c r="K71" s="16"/>
      <c r="L71" s="16">
        <v>75</v>
      </c>
      <c r="M71" s="16"/>
      <c r="N71" s="16"/>
      <c r="O71" s="16"/>
      <c r="P71" s="16"/>
    </row>
    <row r="72" spans="1:16" ht="216.75" x14ac:dyDescent="0.25">
      <c r="A72" s="50"/>
      <c r="B72" s="13" t="s">
        <v>135</v>
      </c>
      <c r="C72" s="13" t="s">
        <v>104</v>
      </c>
      <c r="D72" s="18" t="s">
        <v>57</v>
      </c>
      <c r="E72" s="15">
        <v>45231</v>
      </c>
      <c r="F72" s="13" t="s">
        <v>213</v>
      </c>
      <c r="G72" s="19">
        <v>45226</v>
      </c>
      <c r="H72" s="14" t="s">
        <v>339</v>
      </c>
      <c r="I72" s="16" t="s">
        <v>233</v>
      </c>
      <c r="J72" s="16"/>
      <c r="K72" s="16"/>
      <c r="L72" s="16">
        <v>72</v>
      </c>
      <c r="M72" s="16"/>
      <c r="N72" s="16"/>
      <c r="O72" s="16"/>
      <c r="P72" s="16"/>
    </row>
    <row r="73" spans="1:16" ht="198" x14ac:dyDescent="0.25">
      <c r="A73" s="50"/>
      <c r="B73" s="13" t="s">
        <v>135</v>
      </c>
      <c r="C73" s="13" t="s">
        <v>103</v>
      </c>
      <c r="D73" s="18" t="s">
        <v>28</v>
      </c>
      <c r="E73" s="15">
        <v>45231</v>
      </c>
      <c r="F73" s="13" t="s">
        <v>213</v>
      </c>
      <c r="G73" s="19">
        <v>45231</v>
      </c>
      <c r="H73" s="14" t="s">
        <v>340</v>
      </c>
      <c r="I73" s="16" t="s">
        <v>234</v>
      </c>
      <c r="J73" s="16"/>
      <c r="K73" s="16"/>
      <c r="L73" s="16">
        <v>209</v>
      </c>
      <c r="M73" s="16"/>
      <c r="N73" s="16"/>
      <c r="O73" s="16"/>
      <c r="P73" s="16"/>
    </row>
    <row r="74" spans="1:16" ht="66" x14ac:dyDescent="0.25">
      <c r="A74" s="50"/>
      <c r="B74" s="13" t="s">
        <v>127</v>
      </c>
      <c r="C74" s="13" t="s">
        <v>343</v>
      </c>
      <c r="D74" s="18" t="s">
        <v>344</v>
      </c>
      <c r="E74" s="15">
        <v>45406</v>
      </c>
      <c r="F74" s="52" t="s">
        <v>53</v>
      </c>
      <c r="G74" s="66">
        <v>45063</v>
      </c>
      <c r="H74" s="14" t="s">
        <v>353</v>
      </c>
      <c r="I74" s="16">
        <v>7.1</v>
      </c>
      <c r="J74" s="16"/>
      <c r="K74" s="16"/>
      <c r="L74" s="16"/>
      <c r="M74" s="16">
        <v>7.1</v>
      </c>
      <c r="N74" s="16"/>
      <c r="O74" s="16"/>
      <c r="P74" s="16"/>
    </row>
    <row r="75" spans="1:16" ht="126" x14ac:dyDescent="0.25">
      <c r="A75" s="13"/>
      <c r="B75" s="13" t="s">
        <v>368</v>
      </c>
      <c r="C75" s="13" t="s">
        <v>372</v>
      </c>
      <c r="D75" s="18" t="s">
        <v>376</v>
      </c>
      <c r="E75" s="13">
        <v>2027</v>
      </c>
      <c r="F75" s="13" t="s">
        <v>314</v>
      </c>
      <c r="G75" s="19">
        <v>45055</v>
      </c>
      <c r="H75" s="14" t="s">
        <v>369</v>
      </c>
      <c r="I75" s="16" t="s">
        <v>370</v>
      </c>
      <c r="J75" s="16"/>
      <c r="K75" s="16"/>
      <c r="L75" s="16"/>
      <c r="M75" s="16"/>
      <c r="N75" s="16"/>
      <c r="O75" s="71"/>
      <c r="P75" s="16"/>
    </row>
    <row r="76" spans="1:16" ht="18.75" x14ac:dyDescent="0.3">
      <c r="B76" s="12"/>
      <c r="C76" s="41"/>
      <c r="D76" s="41"/>
      <c r="G76" s="42"/>
      <c r="H76" s="12"/>
      <c r="I76" s="12"/>
    </row>
    <row r="77" spans="1:16" ht="18.75" x14ac:dyDescent="0.3">
      <c r="B77" s="12"/>
      <c r="C77" s="41"/>
      <c r="D77" s="41"/>
      <c r="G77" s="42"/>
      <c r="H77" s="12"/>
      <c r="I77" s="12"/>
    </row>
    <row r="78" spans="1:16" ht="18.75" x14ac:dyDescent="0.3">
      <c r="B78" s="12"/>
      <c r="C78" s="41"/>
      <c r="D78" s="41"/>
      <c r="G78" s="42"/>
      <c r="H78" s="12"/>
      <c r="I78" s="12"/>
    </row>
    <row r="79" spans="1:16" ht="18.75" x14ac:dyDescent="0.3">
      <c r="B79" s="12"/>
      <c r="C79" s="41"/>
      <c r="D79" s="41"/>
      <c r="G79" s="42"/>
      <c r="H79" s="12"/>
      <c r="I79" s="12"/>
    </row>
    <row r="80" spans="1:16" ht="18.75" x14ac:dyDescent="0.3">
      <c r="B80" s="12"/>
      <c r="C80" s="41"/>
      <c r="D80" s="41"/>
      <c r="G80" s="42"/>
      <c r="H80" s="12"/>
      <c r="I80" s="12"/>
    </row>
    <row r="81" spans="2:9" ht="18.75" x14ac:dyDescent="0.3">
      <c r="B81" s="12"/>
      <c r="C81" s="41"/>
      <c r="D81" s="41"/>
      <c r="G81" s="42"/>
      <c r="H81" s="12"/>
      <c r="I81" s="12"/>
    </row>
    <row r="82" spans="2:9" ht="18.75" x14ac:dyDescent="0.3">
      <c r="B82" s="12"/>
      <c r="C82" s="41"/>
      <c r="D82" s="41"/>
      <c r="G82" s="42"/>
      <c r="H82" s="12"/>
      <c r="I82" s="12"/>
    </row>
    <row r="83" spans="2:9" ht="18.75" x14ac:dyDescent="0.3">
      <c r="B83" s="12"/>
      <c r="C83" s="41"/>
      <c r="D83" s="41"/>
      <c r="G83" s="42"/>
      <c r="H83" s="12"/>
      <c r="I83" s="12"/>
    </row>
    <row r="84" spans="2:9" ht="18.75" x14ac:dyDescent="0.3">
      <c r="B84" s="12"/>
      <c r="C84" s="41"/>
      <c r="D84" s="41"/>
      <c r="G84" s="42"/>
      <c r="H84" s="12"/>
      <c r="I84" s="12"/>
    </row>
    <row r="85" spans="2:9" ht="18.75" x14ac:dyDescent="0.3">
      <c r="B85" s="12"/>
      <c r="C85" s="41"/>
      <c r="D85" s="41"/>
      <c r="G85" s="42"/>
      <c r="H85" s="12"/>
      <c r="I85" s="12"/>
    </row>
    <row r="86" spans="2:9" ht="18.75" x14ac:dyDescent="0.3">
      <c r="B86" s="12"/>
      <c r="C86" s="41"/>
      <c r="D86" s="41"/>
      <c r="G86" s="42"/>
      <c r="H86" s="12"/>
      <c r="I86" s="12"/>
    </row>
    <row r="87" spans="2:9" ht="18.75" x14ac:dyDescent="0.3">
      <c r="B87" s="12"/>
      <c r="C87" s="41"/>
      <c r="D87" s="41"/>
      <c r="G87" s="42"/>
      <c r="H87" s="12"/>
      <c r="I87" s="12"/>
    </row>
    <row r="88" spans="2:9" ht="18.75" x14ac:dyDescent="0.3">
      <c r="B88" s="12"/>
      <c r="C88" s="41"/>
      <c r="D88" s="41"/>
      <c r="G88" s="42"/>
      <c r="H88" s="12"/>
      <c r="I88" s="12"/>
    </row>
    <row r="89" spans="2:9" ht="18.75" x14ac:dyDescent="0.3">
      <c r="B89" s="12"/>
      <c r="C89" s="41"/>
      <c r="D89" s="41"/>
      <c r="G89" s="42"/>
      <c r="H89" s="12"/>
      <c r="I89" s="12"/>
    </row>
    <row r="90" spans="2:9" ht="18.75" x14ac:dyDescent="0.3">
      <c r="B90" s="12"/>
      <c r="C90" s="41"/>
      <c r="D90" s="41"/>
      <c r="G90" s="42"/>
      <c r="H90" s="12"/>
      <c r="I90" s="12"/>
    </row>
    <row r="91" spans="2:9" ht="18.75" x14ac:dyDescent="0.3">
      <c r="B91" s="12"/>
      <c r="C91" s="41"/>
      <c r="D91" s="41"/>
      <c r="G91" s="42"/>
      <c r="H91" s="12"/>
      <c r="I91" s="12"/>
    </row>
    <row r="92" spans="2:9" ht="18.75" x14ac:dyDescent="0.3">
      <c r="B92" s="12"/>
      <c r="C92" s="41"/>
      <c r="D92" s="41"/>
      <c r="G92" s="42"/>
      <c r="H92" s="12"/>
      <c r="I92" s="12"/>
    </row>
    <row r="93" spans="2:9" ht="18.75" x14ac:dyDescent="0.3">
      <c r="B93" s="12"/>
      <c r="C93" s="41"/>
      <c r="D93" s="41"/>
      <c r="G93" s="42"/>
      <c r="H93" s="12"/>
      <c r="I93" s="12"/>
    </row>
    <row r="94" spans="2:9" ht="18.75" x14ac:dyDescent="0.3">
      <c r="B94" s="12"/>
      <c r="C94" s="41"/>
      <c r="D94" s="41"/>
      <c r="G94" s="42"/>
      <c r="H94" s="12"/>
      <c r="I94" s="12"/>
    </row>
    <row r="95" spans="2:9" ht="18.75" x14ac:dyDescent="0.3">
      <c r="B95" s="12"/>
      <c r="C95" s="41"/>
      <c r="D95" s="41"/>
      <c r="G95" s="42"/>
      <c r="H95" s="12"/>
      <c r="I95" s="12"/>
    </row>
    <row r="96" spans="2:9" ht="18.75" x14ac:dyDescent="0.3">
      <c r="B96" s="12"/>
      <c r="C96" s="41"/>
      <c r="D96" s="41"/>
      <c r="G96" s="42"/>
      <c r="H96" s="12"/>
      <c r="I96" s="12"/>
    </row>
    <row r="97" spans="2:9" ht="18.75" x14ac:dyDescent="0.3">
      <c r="B97" s="12"/>
      <c r="C97" s="41"/>
      <c r="D97" s="41"/>
      <c r="G97" s="42"/>
      <c r="H97" s="12"/>
      <c r="I97" s="12"/>
    </row>
    <row r="98" spans="2:9" ht="18.75" x14ac:dyDescent="0.3">
      <c r="B98" s="12"/>
      <c r="C98" s="41"/>
      <c r="D98" s="41"/>
      <c r="G98" s="42"/>
      <c r="H98" s="12"/>
      <c r="I98" s="12"/>
    </row>
    <row r="99" spans="2:9" ht="18.75" x14ac:dyDescent="0.3">
      <c r="B99" s="12"/>
      <c r="C99" s="41"/>
      <c r="D99" s="41"/>
      <c r="G99" s="42"/>
      <c r="H99" s="12"/>
      <c r="I99" s="12"/>
    </row>
    <row r="100" spans="2:9" ht="18.75" x14ac:dyDescent="0.3">
      <c r="B100" s="12"/>
      <c r="C100" s="41"/>
      <c r="D100" s="41"/>
      <c r="G100" s="42"/>
      <c r="H100" s="12"/>
      <c r="I100" s="12"/>
    </row>
    <row r="101" spans="2:9" ht="18.75" x14ac:dyDescent="0.3">
      <c r="B101" s="12"/>
      <c r="C101" s="41"/>
      <c r="D101" s="41"/>
      <c r="G101" s="42"/>
      <c r="H101" s="12"/>
      <c r="I101" s="12"/>
    </row>
    <row r="102" spans="2:9" ht="18.75" x14ac:dyDescent="0.3">
      <c r="B102" s="12"/>
      <c r="C102" s="41"/>
      <c r="D102" s="41"/>
      <c r="G102" s="42"/>
      <c r="H102" s="12"/>
      <c r="I102" s="12"/>
    </row>
    <row r="103" spans="2:9" ht="18.75" x14ac:dyDescent="0.3">
      <c r="B103" s="12"/>
      <c r="C103" s="41"/>
      <c r="D103" s="41"/>
      <c r="G103" s="42"/>
      <c r="H103" s="12"/>
      <c r="I103" s="12"/>
    </row>
    <row r="104" spans="2:9" ht="18.75" x14ac:dyDescent="0.3">
      <c r="B104" s="12"/>
      <c r="C104" s="41"/>
      <c r="D104" s="41"/>
      <c r="G104" s="42"/>
      <c r="H104" s="12"/>
      <c r="I104" s="12"/>
    </row>
    <row r="105" spans="2:9" ht="18.75" x14ac:dyDescent="0.3">
      <c r="B105" s="12"/>
      <c r="C105" s="41"/>
      <c r="D105" s="41"/>
      <c r="G105" s="42"/>
      <c r="H105" s="12"/>
      <c r="I105" s="12"/>
    </row>
    <row r="106" spans="2:9" ht="18.75" x14ac:dyDescent="0.3">
      <c r="B106" s="12"/>
      <c r="C106" s="41"/>
      <c r="D106" s="41"/>
      <c r="G106" s="42"/>
      <c r="H106" s="12"/>
      <c r="I106" s="12"/>
    </row>
    <row r="107" spans="2:9" ht="18.75" x14ac:dyDescent="0.3">
      <c r="B107" s="12"/>
      <c r="C107" s="41"/>
      <c r="D107" s="41"/>
      <c r="G107" s="42"/>
      <c r="H107" s="12"/>
      <c r="I107" s="12"/>
    </row>
    <row r="108" spans="2:9" ht="18.75" x14ac:dyDescent="0.3">
      <c r="B108" s="12"/>
      <c r="C108" s="41"/>
      <c r="D108" s="41"/>
      <c r="G108" s="42"/>
      <c r="H108" s="12"/>
      <c r="I108" s="12"/>
    </row>
    <row r="109" spans="2:9" ht="18.75" x14ac:dyDescent="0.3">
      <c r="B109" s="12"/>
      <c r="C109" s="41"/>
      <c r="D109" s="41"/>
      <c r="G109" s="42"/>
      <c r="H109" s="12"/>
      <c r="I109" s="12"/>
    </row>
    <row r="110" spans="2:9" ht="18.75" x14ac:dyDescent="0.3">
      <c r="B110" s="12"/>
      <c r="C110" s="41"/>
      <c r="D110" s="41"/>
      <c r="G110" s="42"/>
      <c r="H110" s="12"/>
      <c r="I110" s="12"/>
    </row>
    <row r="111" spans="2:9" ht="18.75" x14ac:dyDescent="0.3">
      <c r="B111" s="12"/>
      <c r="C111" s="41"/>
      <c r="D111" s="41"/>
      <c r="G111" s="42"/>
      <c r="H111" s="12"/>
      <c r="I111" s="12"/>
    </row>
    <row r="112" spans="2:9" ht="18.75" x14ac:dyDescent="0.3">
      <c r="B112" s="12"/>
      <c r="C112" s="41"/>
      <c r="D112" s="41"/>
      <c r="G112" s="42"/>
      <c r="H112" s="12"/>
      <c r="I112" s="12"/>
    </row>
    <row r="113" spans="2:9" ht="18.75" x14ac:dyDescent="0.3">
      <c r="B113" s="12"/>
      <c r="C113" s="41"/>
      <c r="D113" s="41"/>
      <c r="G113" s="42"/>
      <c r="H113" s="12"/>
      <c r="I113" s="12"/>
    </row>
    <row r="114" spans="2:9" ht="18.75" x14ac:dyDescent="0.3">
      <c r="B114" s="12"/>
      <c r="C114" s="41"/>
      <c r="D114" s="41"/>
      <c r="G114" s="42"/>
      <c r="H114" s="12"/>
      <c r="I114" s="12"/>
    </row>
    <row r="115" spans="2:9" ht="18.75" x14ac:dyDescent="0.3">
      <c r="B115" s="12"/>
      <c r="C115" s="41"/>
      <c r="D115" s="41"/>
      <c r="G115" s="42"/>
      <c r="H115" s="12"/>
      <c r="I115" s="12"/>
    </row>
    <row r="116" spans="2:9" ht="18.75" x14ac:dyDescent="0.3">
      <c r="B116" s="12"/>
      <c r="C116" s="41"/>
      <c r="D116" s="41"/>
      <c r="G116" s="42"/>
      <c r="H116" s="12"/>
      <c r="I116" s="12"/>
    </row>
    <row r="117" spans="2:9" ht="18.75" x14ac:dyDescent="0.3">
      <c r="B117" s="12"/>
      <c r="C117" s="41"/>
      <c r="D117" s="41"/>
      <c r="G117" s="42"/>
      <c r="H117" s="12"/>
      <c r="I117" s="12"/>
    </row>
    <row r="118" spans="2:9" ht="18.75" x14ac:dyDescent="0.3">
      <c r="B118" s="12"/>
      <c r="C118" s="41"/>
      <c r="D118" s="41"/>
      <c r="G118" s="42"/>
      <c r="H118" s="12"/>
      <c r="I118" s="12"/>
    </row>
    <row r="119" spans="2:9" ht="18.75" x14ac:dyDescent="0.3">
      <c r="B119" s="12"/>
      <c r="C119" s="41"/>
      <c r="D119" s="41"/>
      <c r="G119" s="42"/>
      <c r="H119" s="12"/>
      <c r="I119" s="12"/>
    </row>
    <row r="120" spans="2:9" ht="18.75" x14ac:dyDescent="0.3">
      <c r="B120" s="12"/>
      <c r="C120" s="41"/>
      <c r="D120" s="41"/>
      <c r="G120" s="42"/>
      <c r="H120" s="12"/>
      <c r="I120" s="12"/>
    </row>
    <row r="121" spans="2:9" ht="18.75" x14ac:dyDescent="0.3">
      <c r="B121" s="12"/>
      <c r="C121" s="41"/>
      <c r="D121" s="41"/>
      <c r="G121" s="42"/>
      <c r="H121" s="12"/>
      <c r="I121" s="12"/>
    </row>
    <row r="122" spans="2:9" ht="18.75" x14ac:dyDescent="0.3">
      <c r="B122" s="12"/>
      <c r="C122" s="41"/>
      <c r="D122" s="41"/>
      <c r="G122" s="42"/>
      <c r="H122" s="12"/>
      <c r="I122" s="12"/>
    </row>
    <row r="123" spans="2:9" ht="18.75" x14ac:dyDescent="0.3">
      <c r="B123" s="12"/>
      <c r="C123" s="41"/>
      <c r="D123" s="41"/>
      <c r="G123" s="42"/>
      <c r="H123" s="12"/>
      <c r="I123" s="12"/>
    </row>
    <row r="124" spans="2:9" ht="18.75" x14ac:dyDescent="0.3">
      <c r="B124" s="12"/>
      <c r="C124" s="41"/>
      <c r="D124" s="41"/>
      <c r="G124" s="42"/>
      <c r="H124" s="12"/>
      <c r="I124" s="12"/>
    </row>
    <row r="125" spans="2:9" ht="18.75" x14ac:dyDescent="0.3">
      <c r="B125" s="12"/>
      <c r="C125" s="41"/>
      <c r="D125" s="41"/>
      <c r="G125" s="42"/>
      <c r="H125" s="12"/>
      <c r="I125" s="12"/>
    </row>
    <row r="126" spans="2:9" ht="18.75" x14ac:dyDescent="0.3">
      <c r="B126" s="12"/>
      <c r="C126" s="41"/>
      <c r="D126" s="41"/>
      <c r="G126" s="42"/>
      <c r="H126" s="12"/>
      <c r="I126" s="12"/>
    </row>
    <row r="127" spans="2:9" ht="18.75" x14ac:dyDescent="0.3">
      <c r="B127" s="12"/>
      <c r="C127" s="41"/>
      <c r="D127" s="41"/>
      <c r="G127" s="42"/>
      <c r="H127" s="12"/>
      <c r="I127" s="12"/>
    </row>
    <row r="128" spans="2:9" ht="18.75" x14ac:dyDescent="0.3">
      <c r="B128" s="12"/>
      <c r="C128" s="41"/>
      <c r="D128" s="41"/>
      <c r="G128" s="42"/>
      <c r="H128" s="12"/>
      <c r="I128" s="12"/>
    </row>
    <row r="129" spans="2:9" ht="18.75" x14ac:dyDescent="0.3">
      <c r="B129" s="12"/>
      <c r="C129" s="41"/>
      <c r="D129" s="41"/>
      <c r="G129" s="42"/>
      <c r="H129" s="12"/>
      <c r="I129" s="12"/>
    </row>
    <row r="130" spans="2:9" ht="18.75" x14ac:dyDescent="0.3">
      <c r="B130" s="12"/>
      <c r="C130" s="41"/>
      <c r="D130" s="41"/>
      <c r="G130" s="42"/>
      <c r="H130" s="12"/>
      <c r="I130" s="12"/>
    </row>
    <row r="131" spans="2:9" ht="18.75" x14ac:dyDescent="0.3">
      <c r="B131" s="12"/>
      <c r="C131" s="41"/>
      <c r="D131" s="41"/>
      <c r="G131" s="42"/>
      <c r="H131" s="12"/>
      <c r="I131" s="12"/>
    </row>
    <row r="132" spans="2:9" ht="18.75" x14ac:dyDescent="0.3">
      <c r="B132" s="12"/>
      <c r="C132" s="41"/>
      <c r="D132" s="41"/>
      <c r="G132" s="42"/>
      <c r="H132" s="12"/>
      <c r="I132" s="12"/>
    </row>
    <row r="133" spans="2:9" ht="18.75" x14ac:dyDescent="0.3">
      <c r="C133" s="41"/>
      <c r="D133" s="41"/>
      <c r="G133" s="42"/>
    </row>
    <row r="135" spans="2:9" x14ac:dyDescent="0.25">
      <c r="H135" s="12"/>
    </row>
    <row r="138" spans="2:9" x14ac:dyDescent="0.25">
      <c r="H138" s="12"/>
    </row>
    <row r="141" spans="2:9" x14ac:dyDescent="0.25">
      <c r="H141" s="12"/>
    </row>
    <row r="145" spans="8:8" x14ac:dyDescent="0.25">
      <c r="H145" s="12"/>
    </row>
    <row r="148" spans="8:8" x14ac:dyDescent="0.25">
      <c r="H148" s="12"/>
    </row>
    <row r="151" spans="8:8" x14ac:dyDescent="0.25">
      <c r="H151" s="12"/>
    </row>
    <row r="153" spans="8:8" x14ac:dyDescent="0.25">
      <c r="H153" s="12"/>
    </row>
    <row r="156" spans="8:8" x14ac:dyDescent="0.25">
      <c r="H156" s="12"/>
    </row>
    <row r="159" spans="8:8" x14ac:dyDescent="0.25">
      <c r="H159" s="12"/>
    </row>
    <row r="161" spans="8:8" x14ac:dyDescent="0.25">
      <c r="H161" s="12"/>
    </row>
    <row r="164" spans="8:8" x14ac:dyDescent="0.25">
      <c r="H164" s="12"/>
    </row>
    <row r="167" spans="8:8" x14ac:dyDescent="0.25">
      <c r="H167" s="12"/>
    </row>
    <row r="169" spans="8:8" x14ac:dyDescent="0.25">
      <c r="H169" s="12"/>
    </row>
    <row r="172" spans="8:8" x14ac:dyDescent="0.25">
      <c r="H172" s="12"/>
    </row>
    <row r="175" spans="8:8" x14ac:dyDescent="0.25">
      <c r="H175" s="12"/>
    </row>
    <row r="179" spans="8:8" x14ac:dyDescent="0.25">
      <c r="H179" s="12"/>
    </row>
    <row r="183" spans="8:8" x14ac:dyDescent="0.25">
      <c r="H183" s="12"/>
    </row>
    <row r="187" spans="8:8" x14ac:dyDescent="0.25">
      <c r="H187" s="12"/>
    </row>
    <row r="189" spans="8:8" x14ac:dyDescent="0.25">
      <c r="H189" s="12"/>
    </row>
    <row r="193" spans="8:8" x14ac:dyDescent="0.25">
      <c r="H193" s="12"/>
    </row>
    <row r="195" spans="8:8" x14ac:dyDescent="0.25">
      <c r="H195" s="12"/>
    </row>
    <row r="200" spans="8:8" x14ac:dyDescent="0.25">
      <c r="H200" s="12"/>
    </row>
    <row r="203" spans="8:8" x14ac:dyDescent="0.25">
      <c r="H203" s="12"/>
    </row>
    <row r="213" spans="8:8" x14ac:dyDescent="0.25">
      <c r="H213" s="12"/>
    </row>
    <row r="217" spans="8:8" x14ac:dyDescent="0.25">
      <c r="H217" s="12"/>
    </row>
    <row r="221" spans="8:8" x14ac:dyDescent="0.25">
      <c r="H221" s="12"/>
    </row>
    <row r="224" spans="8:8" x14ac:dyDescent="0.25">
      <c r="H224" s="12"/>
    </row>
    <row r="228" spans="8:8" x14ac:dyDescent="0.25">
      <c r="H228" s="12"/>
    </row>
    <row r="231" spans="8:8" x14ac:dyDescent="0.25">
      <c r="H231" s="12"/>
    </row>
    <row r="236" spans="8:8" x14ac:dyDescent="0.25">
      <c r="H236" s="12"/>
    </row>
    <row r="239" spans="8:8" x14ac:dyDescent="0.25">
      <c r="H239" s="12"/>
    </row>
    <row r="245" spans="8:8" x14ac:dyDescent="0.25">
      <c r="H245" s="12"/>
    </row>
    <row r="248" spans="8:8" x14ac:dyDescent="0.25">
      <c r="H248" s="12"/>
    </row>
    <row r="252" spans="8:8" x14ac:dyDescent="0.25">
      <c r="H252" s="12"/>
    </row>
    <row r="257" spans="8:8" x14ac:dyDescent="0.25">
      <c r="H257" s="12"/>
    </row>
    <row r="264" spans="8:8" x14ac:dyDescent="0.25">
      <c r="H264" s="12"/>
    </row>
    <row r="266" spans="8:8" x14ac:dyDescent="0.25">
      <c r="H266" s="12"/>
    </row>
    <row r="269" spans="8:8" x14ac:dyDescent="0.25">
      <c r="H269" s="12"/>
    </row>
    <row r="272" spans="8:8" x14ac:dyDescent="0.25">
      <c r="H272" s="12"/>
    </row>
    <row r="276" spans="8:8" x14ac:dyDescent="0.25">
      <c r="H276" s="12"/>
    </row>
    <row r="278" spans="8:8" x14ac:dyDescent="0.25">
      <c r="H278" s="12"/>
    </row>
    <row r="283" spans="8:8" x14ac:dyDescent="0.25">
      <c r="H283" s="12"/>
    </row>
    <row r="286" spans="8:8" x14ac:dyDescent="0.25">
      <c r="H286" s="12"/>
    </row>
    <row r="288" spans="8:8" x14ac:dyDescent="0.25">
      <c r="H288" s="12"/>
    </row>
    <row r="291" spans="8:8" x14ac:dyDescent="0.25">
      <c r="H291" s="12"/>
    </row>
    <row r="294" spans="8:8" x14ac:dyDescent="0.25">
      <c r="H294" s="12"/>
    </row>
    <row r="297" spans="8:8" x14ac:dyDescent="0.25">
      <c r="H297" s="12"/>
    </row>
    <row r="301" spans="8:8" x14ac:dyDescent="0.25">
      <c r="H301" s="12"/>
    </row>
    <row r="304" spans="8:8" x14ac:dyDescent="0.25">
      <c r="H304" s="12"/>
    </row>
    <row r="308" spans="8:8" x14ac:dyDescent="0.25">
      <c r="H308" s="12"/>
    </row>
    <row r="312" spans="8:8" x14ac:dyDescent="0.25">
      <c r="H312" s="12"/>
    </row>
    <row r="316" spans="8:8" x14ac:dyDescent="0.25">
      <c r="H316" s="12"/>
    </row>
    <row r="320" spans="8:8" x14ac:dyDescent="0.25">
      <c r="H320" s="12"/>
    </row>
    <row r="325" spans="8:8" x14ac:dyDescent="0.25">
      <c r="H325" s="12"/>
    </row>
    <row r="329" spans="8:8" x14ac:dyDescent="0.25">
      <c r="H329" s="12"/>
    </row>
    <row r="332" spans="8:8" x14ac:dyDescent="0.25">
      <c r="H332" s="12"/>
    </row>
    <row r="336" spans="8:8" x14ac:dyDescent="0.25">
      <c r="H336" s="12"/>
    </row>
    <row r="339" spans="8:8" x14ac:dyDescent="0.25">
      <c r="H339" s="12"/>
    </row>
    <row r="345" spans="8:8" x14ac:dyDescent="0.25">
      <c r="H345" s="12"/>
    </row>
    <row r="348" spans="8:8" x14ac:dyDescent="0.25">
      <c r="H348" s="12"/>
    </row>
    <row r="352" spans="8:8" x14ac:dyDescent="0.25">
      <c r="H352" s="12"/>
    </row>
    <row r="354" spans="8:8" x14ac:dyDescent="0.25">
      <c r="H354" s="12"/>
    </row>
    <row r="358" spans="8:8" x14ac:dyDescent="0.25">
      <c r="H358" s="12"/>
    </row>
    <row r="363" spans="8:8" x14ac:dyDescent="0.25">
      <c r="H363" s="12"/>
    </row>
    <row r="370" spans="8:8" x14ac:dyDescent="0.25">
      <c r="H370" s="12"/>
    </row>
    <row r="377" spans="8:8" x14ac:dyDescent="0.25">
      <c r="H377" s="12"/>
    </row>
    <row r="390" spans="8:8" x14ac:dyDescent="0.25">
      <c r="H390" s="12"/>
    </row>
    <row r="394" spans="8:8" x14ac:dyDescent="0.25">
      <c r="H394" s="12"/>
    </row>
    <row r="398" spans="8:8" x14ac:dyDescent="0.25">
      <c r="H398" s="12"/>
    </row>
    <row r="401" spans="8:8" x14ac:dyDescent="0.25">
      <c r="H401" s="12"/>
    </row>
    <row r="406" spans="8:8" x14ac:dyDescent="0.25">
      <c r="H406" s="12"/>
    </row>
    <row r="410" spans="8:8" x14ac:dyDescent="0.25">
      <c r="H410" s="12"/>
    </row>
    <row r="417" spans="8:8" x14ac:dyDescent="0.25">
      <c r="H417" s="12"/>
    </row>
    <row r="424" spans="8:8" x14ac:dyDescent="0.25">
      <c r="H424" s="12"/>
    </row>
    <row r="427" spans="8:8" x14ac:dyDescent="0.25">
      <c r="H427" s="12"/>
    </row>
    <row r="435" spans="8:8" x14ac:dyDescent="0.25">
      <c r="H435" s="12"/>
    </row>
    <row r="438" spans="8:8" x14ac:dyDescent="0.25">
      <c r="H438" s="12"/>
    </row>
    <row r="441" spans="8:8" x14ac:dyDescent="0.25">
      <c r="H441" s="12"/>
    </row>
    <row r="444" spans="8:8" x14ac:dyDescent="0.25">
      <c r="H444" s="12"/>
    </row>
    <row r="447" spans="8:8" x14ac:dyDescent="0.25">
      <c r="H447" s="12"/>
    </row>
    <row r="450" spans="8:8" x14ac:dyDescent="0.25">
      <c r="H450" s="12"/>
    </row>
    <row r="454" spans="8:8" x14ac:dyDescent="0.25">
      <c r="H454" s="12"/>
    </row>
    <row r="457" spans="8:8" x14ac:dyDescent="0.25">
      <c r="H457" s="12"/>
    </row>
    <row r="463" spans="8:8" x14ac:dyDescent="0.25">
      <c r="H463" s="12"/>
    </row>
    <row r="465" spans="8:8" x14ac:dyDescent="0.25">
      <c r="H465" s="12"/>
    </row>
    <row r="468" spans="8:8" x14ac:dyDescent="0.25">
      <c r="H468" s="12"/>
    </row>
    <row r="471" spans="8:8" x14ac:dyDescent="0.25">
      <c r="H471" s="12"/>
    </row>
    <row r="475" spans="8:8" x14ac:dyDescent="0.25">
      <c r="H475" s="12"/>
    </row>
    <row r="478" spans="8:8" x14ac:dyDescent="0.25">
      <c r="H478" s="12"/>
    </row>
    <row r="481" spans="8:8" x14ac:dyDescent="0.25">
      <c r="H481" s="12"/>
    </row>
    <row r="489" spans="8:8" x14ac:dyDescent="0.25">
      <c r="H489" s="12"/>
    </row>
    <row r="492" spans="8:8" x14ac:dyDescent="0.25">
      <c r="H492" s="12"/>
    </row>
    <row r="495" spans="8:8" x14ac:dyDescent="0.25">
      <c r="H495" s="12"/>
    </row>
    <row r="506" spans="8:8" x14ac:dyDescent="0.25">
      <c r="H506" s="12"/>
    </row>
    <row r="509" spans="8:8" x14ac:dyDescent="0.25">
      <c r="H509" s="12"/>
    </row>
    <row r="512" spans="8:8" x14ac:dyDescent="0.25">
      <c r="H512" s="12"/>
    </row>
    <row r="520" spans="8:8" x14ac:dyDescent="0.25">
      <c r="H520" s="12"/>
    </row>
    <row r="523" spans="8:8" x14ac:dyDescent="0.25">
      <c r="H523" s="12"/>
    </row>
    <row r="526" spans="8:8" x14ac:dyDescent="0.25">
      <c r="H526" s="12"/>
    </row>
    <row r="530" spans="8:8" x14ac:dyDescent="0.25">
      <c r="H530" s="12"/>
    </row>
    <row r="534" spans="8:8" x14ac:dyDescent="0.25">
      <c r="H534" s="12"/>
    </row>
    <row r="550" spans="8:8" x14ac:dyDescent="0.25">
      <c r="H550" s="12"/>
    </row>
    <row r="559" spans="8:8" x14ac:dyDescent="0.25">
      <c r="H559" s="12"/>
    </row>
    <row r="560" spans="8:8" x14ac:dyDescent="0.25">
      <c r="H560" s="12"/>
    </row>
    <row r="561" spans="8:8" x14ac:dyDescent="0.25">
      <c r="H561" s="12"/>
    </row>
    <row r="562" spans="8:8" x14ac:dyDescent="0.25">
      <c r="H562" s="12"/>
    </row>
    <row r="563" spans="8:8" x14ac:dyDescent="0.25">
      <c r="H563" s="12"/>
    </row>
    <row r="564" spans="8:8" x14ac:dyDescent="0.25">
      <c r="H564" s="12"/>
    </row>
    <row r="565" spans="8:8" x14ac:dyDescent="0.25">
      <c r="H565" s="12"/>
    </row>
    <row r="566" spans="8:8" x14ac:dyDescent="0.25">
      <c r="H566" s="12"/>
    </row>
    <row r="574" spans="8:8" x14ac:dyDescent="0.25">
      <c r="H574" s="12"/>
    </row>
    <row r="577" spans="8:8" x14ac:dyDescent="0.25">
      <c r="H577" s="12"/>
    </row>
    <row r="580" spans="8:8" x14ac:dyDescent="0.25">
      <c r="H580" s="12"/>
    </row>
    <row r="588" spans="8:8" x14ac:dyDescent="0.25">
      <c r="H588" s="12"/>
    </row>
    <row r="591" spans="8:8" x14ac:dyDescent="0.25">
      <c r="H591" s="12"/>
    </row>
    <row r="594" spans="8:8" x14ac:dyDescent="0.25">
      <c r="H594" s="12"/>
    </row>
    <row r="602" spans="8:8" x14ac:dyDescent="0.25">
      <c r="H602" s="12"/>
    </row>
    <row r="605" spans="8:8" x14ac:dyDescent="0.25">
      <c r="H605" s="12"/>
    </row>
    <row r="611" spans="8:8" x14ac:dyDescent="0.25">
      <c r="H611" s="12"/>
    </row>
    <row r="622" spans="8:8" x14ac:dyDescent="0.25">
      <c r="H622" s="12"/>
    </row>
    <row r="625" spans="8:8" x14ac:dyDescent="0.25">
      <c r="H625" s="12"/>
    </row>
    <row r="637" spans="8:8" x14ac:dyDescent="0.25">
      <c r="H637" s="12"/>
    </row>
    <row r="640" spans="8:8" x14ac:dyDescent="0.25">
      <c r="H640" s="12"/>
    </row>
    <row r="650" spans="8:8" x14ac:dyDescent="0.25">
      <c r="H650" s="12"/>
    </row>
    <row r="653" spans="8:8" x14ac:dyDescent="0.25">
      <c r="H653" s="12"/>
    </row>
    <row r="661" spans="8:8" x14ac:dyDescent="0.25">
      <c r="H661" s="12"/>
    </row>
    <row r="664" spans="8:8" x14ac:dyDescent="0.25">
      <c r="H664" s="12"/>
    </row>
    <row r="669" spans="8:8" x14ac:dyDescent="0.25">
      <c r="H669" s="12"/>
    </row>
    <row r="673" spans="8:8" x14ac:dyDescent="0.25">
      <c r="H673" s="12"/>
    </row>
    <row r="676" spans="8:8" x14ac:dyDescent="0.25">
      <c r="H676" s="12"/>
    </row>
    <row r="681" spans="8:8" x14ac:dyDescent="0.25">
      <c r="H681" s="12"/>
    </row>
    <row r="685" spans="8:8" x14ac:dyDescent="0.25">
      <c r="H685" s="12"/>
    </row>
    <row r="687" spans="8:8" x14ac:dyDescent="0.25">
      <c r="H687" s="12"/>
    </row>
    <row r="691" spans="8:8" x14ac:dyDescent="0.25">
      <c r="H691" s="12"/>
    </row>
    <row r="695" spans="8:8" x14ac:dyDescent="0.25">
      <c r="H695" s="12"/>
    </row>
    <row r="699" spans="8:8" x14ac:dyDescent="0.25">
      <c r="H699" s="12"/>
    </row>
    <row r="701" spans="8:8" x14ac:dyDescent="0.25">
      <c r="H701" s="12"/>
    </row>
    <row r="704" spans="8:8" x14ac:dyDescent="0.25">
      <c r="H704" s="12"/>
    </row>
    <row r="708" spans="8:8" x14ac:dyDescent="0.25">
      <c r="H708" s="12"/>
    </row>
    <row r="714" spans="8:8" x14ac:dyDescent="0.25">
      <c r="H714" s="12"/>
    </row>
    <row r="717" spans="8:8" x14ac:dyDescent="0.25">
      <c r="H717" s="12"/>
    </row>
    <row r="727" spans="8:8" x14ac:dyDescent="0.25">
      <c r="H727" s="12"/>
    </row>
    <row r="730" spans="8:8" x14ac:dyDescent="0.25">
      <c r="H730" s="12"/>
    </row>
    <row r="745" spans="8:8" x14ac:dyDescent="0.25">
      <c r="H745" s="12"/>
    </row>
    <row r="755" spans="8:8" x14ac:dyDescent="0.25">
      <c r="H755" s="12"/>
    </row>
    <row r="760" spans="8:8" x14ac:dyDescent="0.25">
      <c r="H760" s="12"/>
    </row>
    <row r="771" spans="8:8" x14ac:dyDescent="0.25">
      <c r="H771" s="12"/>
    </row>
    <row r="774" spans="8:8" x14ac:dyDescent="0.25">
      <c r="H774" s="12"/>
    </row>
    <row r="786" spans="8:8" x14ac:dyDescent="0.25">
      <c r="H786" s="12"/>
    </row>
    <row r="791" spans="8:8" x14ac:dyDescent="0.25">
      <c r="H791" s="12"/>
    </row>
    <row r="793" spans="8:8" x14ac:dyDescent="0.25">
      <c r="H793" s="12"/>
    </row>
    <row r="798" spans="8:8" x14ac:dyDescent="0.25">
      <c r="H798" s="12"/>
    </row>
    <row r="808" spans="8:8" x14ac:dyDescent="0.25">
      <c r="H808" s="12"/>
    </row>
    <row r="812" spans="8:8" x14ac:dyDescent="0.25">
      <c r="H812" s="12"/>
    </row>
    <row r="814" spans="8:8" x14ac:dyDescent="0.25">
      <c r="H814" s="12"/>
    </row>
    <row r="817" spans="8:8" x14ac:dyDescent="0.25">
      <c r="H817" s="12"/>
    </row>
    <row r="820" spans="8:8" x14ac:dyDescent="0.25">
      <c r="H820" s="12"/>
    </row>
    <row r="822" spans="8:8" x14ac:dyDescent="0.25">
      <c r="H822" s="12"/>
    </row>
    <row r="829" spans="8:8" x14ac:dyDescent="0.25">
      <c r="H829" s="12"/>
    </row>
    <row r="838" spans="8:8" x14ac:dyDescent="0.25">
      <c r="H838" s="12"/>
    </row>
    <row r="840" spans="8:8" x14ac:dyDescent="0.25">
      <c r="H840" s="12"/>
    </row>
    <row r="843" spans="8:8" x14ac:dyDescent="0.25">
      <c r="H843" s="12"/>
    </row>
    <row r="847" spans="8:8" x14ac:dyDescent="0.25">
      <c r="H847" s="12"/>
    </row>
    <row r="850" spans="8:8" x14ac:dyDescent="0.25">
      <c r="H850" s="12"/>
    </row>
    <row r="853" spans="8:8" x14ac:dyDescent="0.25">
      <c r="H853" s="12"/>
    </row>
    <row r="856" spans="8:8" x14ac:dyDescent="0.25">
      <c r="H856" s="12"/>
    </row>
    <row r="859" spans="8:8" x14ac:dyDescent="0.25">
      <c r="H859" s="12"/>
    </row>
    <row r="862" spans="8:8" x14ac:dyDescent="0.25">
      <c r="H862" s="12"/>
    </row>
    <row r="865" spans="8:8" x14ac:dyDescent="0.25">
      <c r="H865" s="12"/>
    </row>
    <row r="868" spans="8:8" x14ac:dyDescent="0.25">
      <c r="H868" s="12"/>
    </row>
    <row r="871" spans="8:8" x14ac:dyDescent="0.25">
      <c r="H871" s="12"/>
    </row>
    <row r="876" spans="8:8" x14ac:dyDescent="0.25">
      <c r="H876" s="12"/>
    </row>
    <row r="879" spans="8:8" x14ac:dyDescent="0.25">
      <c r="H879" s="12"/>
    </row>
    <row r="885" spans="8:8" x14ac:dyDescent="0.25">
      <c r="H885" s="12"/>
    </row>
    <row r="888" spans="8:8" x14ac:dyDescent="0.25">
      <c r="H888" s="12"/>
    </row>
    <row r="894" spans="8:8" x14ac:dyDescent="0.25">
      <c r="H894" s="12"/>
    </row>
    <row r="897" spans="8:8" x14ac:dyDescent="0.25">
      <c r="H897" s="12"/>
    </row>
    <row r="902" spans="8:8" x14ac:dyDescent="0.25">
      <c r="H902" s="12"/>
    </row>
    <row r="906" spans="8:8" x14ac:dyDescent="0.25">
      <c r="H906" s="12"/>
    </row>
    <row r="910" spans="8:8" x14ac:dyDescent="0.25">
      <c r="H910" s="12"/>
    </row>
    <row r="913" spans="8:8" x14ac:dyDescent="0.25">
      <c r="H913" s="12"/>
    </row>
    <row r="917" spans="8:8" x14ac:dyDescent="0.25">
      <c r="H917" s="12"/>
    </row>
    <row r="920" spans="8:8" x14ac:dyDescent="0.25">
      <c r="H920" s="12"/>
    </row>
    <row r="926" spans="8:8" x14ac:dyDescent="0.25">
      <c r="H926" s="12"/>
    </row>
    <row r="928" spans="8:8" x14ac:dyDescent="0.25">
      <c r="H928" s="12"/>
    </row>
    <row r="931" spans="8:8" x14ac:dyDescent="0.25">
      <c r="H931" s="12"/>
    </row>
    <row r="934" spans="8:8" x14ac:dyDescent="0.25">
      <c r="H934" s="12"/>
    </row>
    <row r="942" spans="8:8" x14ac:dyDescent="0.25">
      <c r="H942" s="12"/>
    </row>
  </sheetData>
  <sheetProtection insertColumns="0" insertRows="0" deleteColumns="0" deleteRows="0" sort="0" autoFilter="0" pivotTables="0"/>
  <autoFilter ref="A2:P75" xr:uid="{0BE4516C-5359-4DE0-BEF4-15FDE1133E4D}">
    <sortState xmlns:xlrd2="http://schemas.microsoft.com/office/spreadsheetml/2017/richdata2" ref="A3:P75">
      <sortCondition ref="C2:C75"/>
    </sortState>
  </autoFilter>
  <sortState xmlns:xlrd2="http://schemas.microsoft.com/office/spreadsheetml/2017/richdata2" ref="A21:P133">
    <sortCondition ref="G2"/>
  </sortState>
  <printOptions horizontalCentered="1"/>
  <pageMargins left="0.7" right="0.7" top="0.75" bottom="0.75" header="0.3" footer="0.3"/>
  <pageSetup scale="52" fitToHeight="0" orientation="landscape" r:id="rId1"/>
  <headerFooter>
    <oddFooter>&amp;RPage &amp;P</oddFooter>
  </headerFooter>
  <rowBreaks count="1" manualBreakCount="1">
    <brk id="30" min="2"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6D36D-9F42-4ADD-9549-B8DE8AFBF2D0}">
  <sheetPr codeName="Sheet3"/>
  <dimension ref="A1:N64"/>
  <sheetViews>
    <sheetView zoomScaleNormal="100" workbookViewId="0">
      <selection activeCell="C64" sqref="C64"/>
    </sheetView>
  </sheetViews>
  <sheetFormatPr defaultRowHeight="15" x14ac:dyDescent="0.25"/>
  <cols>
    <col min="1" max="1" width="4.7109375" customWidth="1"/>
  </cols>
  <sheetData>
    <row r="1" spans="1:14" x14ac:dyDescent="0.25">
      <c r="A1" s="28"/>
      <c r="B1" s="28"/>
      <c r="C1" s="28"/>
      <c r="D1" s="28"/>
      <c r="E1" s="28"/>
      <c r="F1" s="28"/>
      <c r="G1" s="28"/>
      <c r="H1" s="28"/>
      <c r="I1" s="28"/>
      <c r="J1" s="28"/>
      <c r="K1" s="28"/>
      <c r="L1" s="28"/>
      <c r="M1" s="28"/>
      <c r="N1" s="28"/>
    </row>
    <row r="2" spans="1:14" ht="18.75" x14ac:dyDescent="0.3">
      <c r="A2" s="28"/>
      <c r="B2" s="29" t="s">
        <v>10</v>
      </c>
      <c r="C2" s="30"/>
      <c r="D2" s="28"/>
      <c r="E2" s="28"/>
      <c r="F2" s="28"/>
      <c r="G2" s="28"/>
      <c r="H2" s="28"/>
      <c r="I2" s="28"/>
      <c r="J2" s="28"/>
      <c r="K2" s="28"/>
      <c r="L2" s="28"/>
      <c r="M2" s="28"/>
      <c r="N2" s="28"/>
    </row>
    <row r="3" spans="1:14" ht="15.75" x14ac:dyDescent="0.25">
      <c r="A3" s="28"/>
      <c r="B3" s="49" t="s">
        <v>187</v>
      </c>
      <c r="C3" s="30"/>
      <c r="D3" s="28"/>
      <c r="E3" s="28"/>
      <c r="F3" s="28"/>
      <c r="G3" s="28"/>
      <c r="H3" s="28"/>
      <c r="I3" s="28"/>
      <c r="J3" s="28"/>
      <c r="K3" s="28"/>
      <c r="L3" s="28"/>
      <c r="M3" s="28"/>
      <c r="N3" s="28"/>
    </row>
    <row r="4" spans="1:14" ht="15.75" x14ac:dyDescent="0.25">
      <c r="A4" s="28"/>
      <c r="B4" s="49"/>
      <c r="C4" s="30"/>
      <c r="D4" s="28"/>
      <c r="E4" s="28"/>
      <c r="F4" s="28"/>
      <c r="G4" s="28"/>
      <c r="H4" s="28"/>
      <c r="I4" s="28"/>
      <c r="J4" s="28"/>
      <c r="K4" s="28"/>
      <c r="L4" s="28"/>
      <c r="M4" s="28"/>
      <c r="N4" s="28"/>
    </row>
    <row r="5" spans="1:14" ht="15.75" x14ac:dyDescent="0.25">
      <c r="A5" s="28"/>
      <c r="B5" s="31" t="s">
        <v>188</v>
      </c>
      <c r="C5" s="32" t="s">
        <v>109</v>
      </c>
      <c r="D5" s="28"/>
      <c r="E5" s="28"/>
      <c r="F5" s="28"/>
      <c r="G5" s="28"/>
      <c r="H5" s="28"/>
      <c r="I5" s="28"/>
      <c r="J5" s="28"/>
      <c r="K5" s="28"/>
      <c r="L5" s="28"/>
      <c r="M5" s="28"/>
      <c r="N5" s="28"/>
    </row>
    <row r="6" spans="1:14" ht="15.75" x14ac:dyDescent="0.25">
      <c r="A6" s="28"/>
      <c r="B6" s="31" t="s">
        <v>189</v>
      </c>
      <c r="C6" s="32" t="s">
        <v>13</v>
      </c>
      <c r="D6" s="28"/>
      <c r="E6" s="28"/>
      <c r="F6" s="28"/>
      <c r="G6" s="28"/>
      <c r="H6" s="28"/>
      <c r="I6" s="28"/>
      <c r="J6" s="28"/>
      <c r="K6" s="28"/>
      <c r="L6" s="28"/>
      <c r="M6" s="28"/>
      <c r="N6" s="28"/>
    </row>
    <row r="7" spans="1:14" ht="15.75" x14ac:dyDescent="0.25">
      <c r="A7" s="28"/>
      <c r="B7" s="31" t="s">
        <v>190</v>
      </c>
      <c r="C7" s="32" t="s">
        <v>92</v>
      </c>
      <c r="D7" s="28"/>
      <c r="E7" s="28"/>
      <c r="F7" s="28"/>
      <c r="G7" s="28"/>
      <c r="H7" s="28"/>
      <c r="I7" s="28"/>
      <c r="J7" s="28"/>
      <c r="K7" s="28"/>
      <c r="L7" s="28"/>
      <c r="M7" s="28"/>
      <c r="N7" s="28"/>
    </row>
    <row r="8" spans="1:14" ht="15.75" x14ac:dyDescent="0.25">
      <c r="A8" s="28"/>
      <c r="B8" s="31" t="s">
        <v>191</v>
      </c>
      <c r="C8" s="32" t="s">
        <v>112</v>
      </c>
      <c r="D8" s="28"/>
      <c r="E8" s="28"/>
      <c r="F8" s="28"/>
      <c r="G8" s="28"/>
      <c r="H8" s="28"/>
      <c r="I8" s="28"/>
      <c r="J8" s="28"/>
      <c r="K8" s="28"/>
      <c r="L8" s="28"/>
      <c r="M8" s="28"/>
      <c r="N8" s="28"/>
    </row>
    <row r="9" spans="1:14" ht="15.75" x14ac:dyDescent="0.25">
      <c r="A9" s="28"/>
      <c r="B9" s="31" t="s">
        <v>192</v>
      </c>
      <c r="C9" s="32" t="s">
        <v>91</v>
      </c>
      <c r="D9" s="28"/>
      <c r="E9" s="28"/>
      <c r="F9" s="28"/>
      <c r="G9" s="28"/>
      <c r="H9" s="28"/>
      <c r="I9" s="28"/>
      <c r="J9" s="28"/>
      <c r="K9" s="28"/>
      <c r="L9" s="28"/>
      <c r="M9" s="28"/>
      <c r="N9" s="28"/>
    </row>
    <row r="10" spans="1:14" ht="15.75" x14ac:dyDescent="0.25">
      <c r="A10" s="28"/>
      <c r="B10" s="31" t="s">
        <v>193</v>
      </c>
      <c r="C10" s="32" t="s">
        <v>95</v>
      </c>
      <c r="D10" s="28"/>
      <c r="E10" s="28"/>
      <c r="F10" s="28"/>
      <c r="G10" s="28"/>
      <c r="H10" s="28"/>
      <c r="I10" s="28"/>
      <c r="J10" s="28"/>
      <c r="K10" s="28"/>
      <c r="L10" s="28"/>
      <c r="M10" s="28"/>
      <c r="N10" s="28"/>
    </row>
    <row r="11" spans="1:14" ht="15.75" x14ac:dyDescent="0.25">
      <c r="A11" s="28"/>
      <c r="B11" s="31" t="s">
        <v>194</v>
      </c>
      <c r="C11" s="32" t="s">
        <v>97</v>
      </c>
      <c r="D11" s="28"/>
      <c r="E11" s="28"/>
      <c r="F11" s="28"/>
      <c r="G11" s="28"/>
      <c r="H11" s="28"/>
      <c r="I11" s="28"/>
      <c r="J11" s="28"/>
      <c r="K11" s="28"/>
      <c r="L11" s="28"/>
      <c r="M11" s="28"/>
      <c r="N11" s="28"/>
    </row>
    <row r="12" spans="1:14" ht="15.75" x14ac:dyDescent="0.25">
      <c r="A12" s="28"/>
      <c r="B12" s="55" t="s">
        <v>243</v>
      </c>
      <c r="C12" s="32" t="s">
        <v>245</v>
      </c>
      <c r="D12" s="28"/>
      <c r="E12" s="28"/>
      <c r="F12" s="28"/>
      <c r="G12" s="28"/>
      <c r="H12" s="28"/>
      <c r="I12" s="28"/>
      <c r="J12" s="28"/>
      <c r="K12" s="28"/>
      <c r="L12" s="28"/>
      <c r="M12" s="28"/>
      <c r="N12" s="28"/>
    </row>
    <row r="13" spans="1:14" ht="15.75" x14ac:dyDescent="0.25">
      <c r="A13" s="28"/>
      <c r="B13" s="55" t="s">
        <v>246</v>
      </c>
      <c r="C13" s="32" t="s">
        <v>244</v>
      </c>
      <c r="D13" s="28"/>
      <c r="E13" s="28"/>
      <c r="F13" s="28"/>
      <c r="G13" s="28"/>
      <c r="H13" s="28"/>
      <c r="I13" s="28"/>
      <c r="J13" s="28"/>
      <c r="K13" s="28"/>
      <c r="L13" s="28"/>
      <c r="M13" s="28"/>
      <c r="N13" s="28"/>
    </row>
    <row r="14" spans="1:14" ht="15.75" x14ac:dyDescent="0.25">
      <c r="A14" s="28"/>
      <c r="B14" s="55" t="s">
        <v>288</v>
      </c>
      <c r="C14" s="32" t="s">
        <v>289</v>
      </c>
      <c r="D14" s="28"/>
      <c r="E14" s="28"/>
      <c r="F14" s="28"/>
      <c r="G14" s="28"/>
      <c r="H14" s="28"/>
      <c r="I14" s="28"/>
      <c r="J14" s="28"/>
      <c r="K14" s="28"/>
      <c r="L14" s="28"/>
      <c r="M14" s="28"/>
      <c r="N14" s="28"/>
    </row>
    <row r="15" spans="1:14" ht="15.75" x14ac:dyDescent="0.25">
      <c r="A15" s="28"/>
      <c r="B15" s="31"/>
      <c r="C15" s="32"/>
      <c r="D15" s="28"/>
      <c r="E15" s="28"/>
      <c r="F15" s="28"/>
      <c r="G15" s="28"/>
      <c r="H15" s="28"/>
      <c r="I15" s="28"/>
      <c r="J15" s="28"/>
      <c r="K15" s="28"/>
      <c r="L15" s="28"/>
      <c r="M15" s="28"/>
      <c r="N15" s="28"/>
    </row>
    <row r="16" spans="1:14" ht="15.75" x14ac:dyDescent="0.25">
      <c r="A16" s="28"/>
      <c r="B16" s="31">
        <v>1</v>
      </c>
      <c r="C16" s="32" t="s">
        <v>12</v>
      </c>
      <c r="D16" s="28"/>
      <c r="E16" s="28"/>
      <c r="F16" s="28"/>
      <c r="G16" s="28"/>
      <c r="H16" s="28"/>
      <c r="I16" s="28"/>
      <c r="J16" s="28"/>
      <c r="K16" s="28"/>
      <c r="L16" s="28"/>
      <c r="M16" s="28"/>
      <c r="N16" s="28"/>
    </row>
    <row r="17" spans="1:14" ht="15.75" x14ac:dyDescent="0.25">
      <c r="A17" s="28"/>
      <c r="B17" s="31">
        <v>2</v>
      </c>
      <c r="C17" s="32" t="s">
        <v>85</v>
      </c>
      <c r="D17" s="28"/>
      <c r="E17" s="28"/>
      <c r="F17" s="28"/>
      <c r="G17" s="28"/>
      <c r="H17" s="28"/>
      <c r="I17" s="28"/>
      <c r="J17" s="28"/>
      <c r="K17" s="28"/>
      <c r="L17" s="28"/>
      <c r="M17" s="28"/>
      <c r="N17" s="28"/>
    </row>
    <row r="18" spans="1:14" ht="15.75" x14ac:dyDescent="0.25">
      <c r="A18" s="28"/>
      <c r="B18" s="31">
        <v>3</v>
      </c>
      <c r="C18" s="32" t="s">
        <v>87</v>
      </c>
      <c r="D18" s="28"/>
      <c r="E18" s="28"/>
      <c r="F18" s="28"/>
      <c r="G18" s="28"/>
      <c r="H18" s="28"/>
      <c r="I18" s="28"/>
      <c r="J18" s="28"/>
      <c r="K18" s="28"/>
      <c r="L18" s="28"/>
      <c r="M18" s="28"/>
      <c r="N18" s="28"/>
    </row>
    <row r="19" spans="1:14" ht="15.75" x14ac:dyDescent="0.25">
      <c r="A19" s="28"/>
      <c r="B19" s="31">
        <v>4</v>
      </c>
      <c r="C19" s="32" t="s">
        <v>89</v>
      </c>
      <c r="D19" s="28"/>
      <c r="E19" s="28"/>
      <c r="F19" s="28"/>
      <c r="G19" s="28"/>
      <c r="H19" s="28"/>
      <c r="I19" s="28"/>
      <c r="J19" s="28"/>
      <c r="K19" s="28"/>
      <c r="L19" s="28"/>
      <c r="M19" s="28"/>
      <c r="N19" s="28"/>
    </row>
    <row r="20" spans="1:14" ht="15.75" x14ac:dyDescent="0.25">
      <c r="A20" s="28"/>
      <c r="B20" s="31">
        <v>5</v>
      </c>
      <c r="C20" s="32" t="s">
        <v>90</v>
      </c>
      <c r="D20" s="28"/>
      <c r="E20" s="28"/>
      <c r="F20" s="28"/>
      <c r="G20" s="28"/>
      <c r="H20" s="28"/>
      <c r="I20" s="28"/>
      <c r="J20" s="28"/>
      <c r="K20" s="28"/>
      <c r="L20" s="28"/>
      <c r="M20" s="28"/>
      <c r="N20" s="28"/>
    </row>
    <row r="21" spans="1:14" ht="15.75" x14ac:dyDescent="0.25">
      <c r="A21" s="28"/>
      <c r="B21" s="31">
        <v>6</v>
      </c>
      <c r="C21" s="32" t="s">
        <v>93</v>
      </c>
      <c r="D21" s="28"/>
      <c r="E21" s="28"/>
      <c r="F21" s="28"/>
      <c r="G21" s="28"/>
      <c r="H21" s="28"/>
      <c r="I21" s="28"/>
      <c r="J21" s="28"/>
      <c r="K21" s="28"/>
      <c r="L21" s="28"/>
      <c r="M21" s="28"/>
      <c r="N21" s="28"/>
    </row>
    <row r="22" spans="1:14" ht="15.75" x14ac:dyDescent="0.25">
      <c r="A22" s="28"/>
      <c r="B22" s="31">
        <v>7</v>
      </c>
      <c r="C22" s="32" t="s">
        <v>94</v>
      </c>
      <c r="D22" s="28"/>
      <c r="E22" s="28"/>
      <c r="F22" s="28"/>
      <c r="G22" s="28"/>
      <c r="H22" s="28"/>
      <c r="I22" s="28"/>
      <c r="J22" s="28"/>
      <c r="K22" s="28"/>
      <c r="L22" s="28"/>
      <c r="M22" s="28"/>
      <c r="N22" s="28"/>
    </row>
    <row r="23" spans="1:14" ht="15.75" x14ac:dyDescent="0.25">
      <c r="A23" s="28"/>
      <c r="B23" s="31">
        <v>8</v>
      </c>
      <c r="C23" s="32" t="s">
        <v>96</v>
      </c>
      <c r="D23" s="28"/>
      <c r="E23" s="28"/>
      <c r="F23" s="28"/>
      <c r="G23" s="28"/>
      <c r="H23" s="28"/>
      <c r="I23" s="28"/>
      <c r="J23" s="28"/>
      <c r="K23" s="28"/>
      <c r="L23" s="28"/>
      <c r="M23" s="28"/>
      <c r="N23" s="28"/>
    </row>
    <row r="24" spans="1:14" ht="15.75" x14ac:dyDescent="0.25">
      <c r="A24" s="28"/>
      <c r="B24" s="31">
        <v>9</v>
      </c>
      <c r="C24" s="32" t="s">
        <v>99</v>
      </c>
      <c r="D24" s="28"/>
      <c r="E24" s="28"/>
      <c r="F24" s="28"/>
      <c r="G24" s="28"/>
      <c r="H24" s="28"/>
      <c r="I24" s="28"/>
      <c r="J24" s="28"/>
      <c r="K24" s="28"/>
      <c r="L24" s="28"/>
      <c r="M24" s="28"/>
      <c r="N24" s="28"/>
    </row>
    <row r="25" spans="1:14" ht="15.75" x14ac:dyDescent="0.25">
      <c r="A25" s="28"/>
      <c r="B25" s="31">
        <v>10</v>
      </c>
      <c r="C25" s="32" t="s">
        <v>100</v>
      </c>
      <c r="D25" s="28"/>
      <c r="E25" s="28"/>
      <c r="F25" s="28"/>
      <c r="G25" s="28"/>
      <c r="H25" s="28"/>
      <c r="I25" s="28"/>
      <c r="J25" s="28"/>
      <c r="K25" s="28"/>
      <c r="L25" s="28"/>
      <c r="M25" s="28"/>
      <c r="N25" s="28"/>
    </row>
    <row r="26" spans="1:14" ht="15.75" x14ac:dyDescent="0.25">
      <c r="A26" s="28"/>
      <c r="B26" s="31">
        <v>11</v>
      </c>
      <c r="C26" s="32" t="s">
        <v>101</v>
      </c>
      <c r="D26" s="28"/>
      <c r="E26" s="28"/>
      <c r="F26" s="28"/>
      <c r="G26" s="28"/>
      <c r="H26" s="28"/>
      <c r="I26" s="28"/>
      <c r="J26" s="28"/>
      <c r="K26" s="28"/>
      <c r="L26" s="28"/>
      <c r="M26" s="28"/>
      <c r="N26" s="28"/>
    </row>
    <row r="27" spans="1:14" ht="15.75" x14ac:dyDescent="0.25">
      <c r="A27" s="28"/>
      <c r="B27" s="31">
        <v>12</v>
      </c>
      <c r="C27" s="32" t="s">
        <v>110</v>
      </c>
      <c r="D27" s="28"/>
      <c r="E27" s="28"/>
      <c r="F27" s="28"/>
      <c r="G27" s="28"/>
      <c r="H27" s="28"/>
      <c r="I27" s="28"/>
      <c r="J27" s="28"/>
      <c r="K27" s="28"/>
      <c r="L27" s="28"/>
      <c r="M27" s="28"/>
      <c r="N27" s="28"/>
    </row>
    <row r="28" spans="1:14" ht="15.75" x14ac:dyDescent="0.25">
      <c r="A28" s="28"/>
      <c r="B28" s="31">
        <v>13</v>
      </c>
      <c r="C28" s="32" t="s">
        <v>111</v>
      </c>
      <c r="D28" s="28"/>
      <c r="E28" s="28"/>
      <c r="F28" s="28"/>
      <c r="G28" s="28"/>
      <c r="H28" s="28"/>
      <c r="I28" s="28"/>
      <c r="J28" s="28"/>
      <c r="K28" s="28"/>
      <c r="L28" s="28"/>
      <c r="M28" s="28"/>
      <c r="N28" s="28"/>
    </row>
    <row r="29" spans="1:14" ht="15.75" x14ac:dyDescent="0.25">
      <c r="A29" s="28"/>
      <c r="B29" s="31">
        <v>14</v>
      </c>
      <c r="C29" s="32" t="s">
        <v>46</v>
      </c>
      <c r="D29" s="28"/>
      <c r="E29" s="28"/>
      <c r="F29" s="28"/>
      <c r="G29" s="28"/>
      <c r="H29" s="28"/>
      <c r="I29" s="28"/>
      <c r="J29" s="28"/>
      <c r="K29" s="28"/>
      <c r="L29" s="28"/>
      <c r="M29" s="28"/>
      <c r="N29" s="28"/>
    </row>
    <row r="30" spans="1:14" ht="15.75" x14ac:dyDescent="0.25">
      <c r="A30" s="28"/>
      <c r="B30" s="31">
        <v>15</v>
      </c>
      <c r="C30" s="32" t="s">
        <v>55</v>
      </c>
      <c r="D30" s="28"/>
      <c r="E30" s="28"/>
      <c r="F30" s="28"/>
      <c r="G30" s="28"/>
      <c r="H30" s="28"/>
      <c r="I30" s="28"/>
      <c r="J30" s="28"/>
      <c r="K30" s="28"/>
      <c r="L30" s="28"/>
      <c r="M30" s="28"/>
      <c r="N30" s="28"/>
    </row>
    <row r="31" spans="1:14" ht="15.75" x14ac:dyDescent="0.25">
      <c r="A31" s="28"/>
      <c r="B31" s="31">
        <v>16</v>
      </c>
      <c r="C31" s="32" t="s">
        <v>146</v>
      </c>
      <c r="D31" s="28"/>
      <c r="E31" s="28"/>
      <c r="F31" s="28"/>
      <c r="G31" s="28"/>
      <c r="H31" s="28"/>
      <c r="I31" s="28"/>
      <c r="J31" s="28"/>
      <c r="K31" s="28"/>
      <c r="L31" s="28"/>
      <c r="M31" s="28"/>
      <c r="N31" s="28"/>
    </row>
    <row r="32" spans="1:14" ht="15.75" x14ac:dyDescent="0.25">
      <c r="A32" s="28"/>
      <c r="B32" s="31">
        <v>17</v>
      </c>
      <c r="C32" s="32" t="s">
        <v>100</v>
      </c>
      <c r="D32" s="28"/>
      <c r="E32" s="28"/>
      <c r="F32" s="28"/>
      <c r="G32" s="28"/>
      <c r="H32" s="28"/>
      <c r="I32" s="28"/>
      <c r="J32" s="28"/>
      <c r="K32" s="28"/>
      <c r="L32" s="28"/>
      <c r="M32" s="28"/>
      <c r="N32" s="28"/>
    </row>
    <row r="33" spans="1:14" ht="15.75" x14ac:dyDescent="0.25">
      <c r="A33" s="28"/>
      <c r="B33" s="31">
        <v>18</v>
      </c>
      <c r="C33" s="32" t="s">
        <v>100</v>
      </c>
      <c r="D33" s="28"/>
      <c r="E33" s="28"/>
      <c r="F33" s="28"/>
      <c r="G33" s="28"/>
      <c r="H33" s="28"/>
      <c r="I33" s="28"/>
      <c r="J33" s="28"/>
      <c r="K33" s="28"/>
      <c r="L33" s="28"/>
      <c r="M33" s="28"/>
      <c r="N33" s="28"/>
    </row>
    <row r="34" spans="1:14" ht="15.75" x14ac:dyDescent="0.25">
      <c r="A34" s="28"/>
      <c r="B34" s="31">
        <v>19</v>
      </c>
      <c r="C34" s="32" t="s">
        <v>150</v>
      </c>
      <c r="D34" s="28"/>
      <c r="E34" s="28"/>
      <c r="F34" s="28"/>
      <c r="G34" s="28"/>
      <c r="H34" s="28"/>
      <c r="I34" s="28"/>
      <c r="J34" s="28"/>
      <c r="K34" s="28"/>
      <c r="L34" s="28"/>
      <c r="M34" s="28"/>
      <c r="N34" s="28"/>
    </row>
    <row r="35" spans="1:14" ht="15.75" x14ac:dyDescent="0.25">
      <c r="A35" s="28"/>
      <c r="B35" s="31">
        <v>20</v>
      </c>
      <c r="C35" s="32" t="s">
        <v>157</v>
      </c>
      <c r="D35" s="28"/>
      <c r="E35" s="28"/>
      <c r="F35" s="28"/>
      <c r="G35" s="28"/>
      <c r="H35" s="28"/>
      <c r="I35" s="28"/>
      <c r="J35" s="28"/>
      <c r="K35" s="28"/>
      <c r="L35" s="28"/>
      <c r="M35" s="28"/>
      <c r="N35" s="28"/>
    </row>
    <row r="36" spans="1:14" ht="15.75" x14ac:dyDescent="0.25">
      <c r="A36" s="28"/>
      <c r="B36" s="31">
        <v>21</v>
      </c>
      <c r="C36" s="32" t="s">
        <v>100</v>
      </c>
      <c r="D36" s="28"/>
      <c r="E36" s="28"/>
      <c r="F36" s="28"/>
      <c r="G36" s="28"/>
      <c r="H36" s="28"/>
      <c r="I36" s="28"/>
      <c r="J36" s="28"/>
      <c r="K36" s="28"/>
      <c r="L36" s="28"/>
      <c r="M36" s="28"/>
      <c r="N36" s="28"/>
    </row>
    <row r="37" spans="1:14" ht="15.75" x14ac:dyDescent="0.25">
      <c r="A37" s="28"/>
      <c r="B37" s="31">
        <v>22</v>
      </c>
      <c r="C37" s="32" t="s">
        <v>173</v>
      </c>
      <c r="D37" s="28"/>
      <c r="E37" s="28"/>
      <c r="F37" s="28"/>
      <c r="G37" s="28"/>
      <c r="H37" s="28"/>
      <c r="I37" s="28"/>
      <c r="J37" s="28"/>
      <c r="K37" s="28"/>
      <c r="L37" s="28"/>
      <c r="M37" s="28"/>
      <c r="N37" s="28"/>
    </row>
    <row r="38" spans="1:14" ht="15.75" x14ac:dyDescent="0.25">
      <c r="A38" s="28"/>
      <c r="B38" s="31">
        <v>23</v>
      </c>
      <c r="C38" s="32" t="s">
        <v>174</v>
      </c>
      <c r="D38" s="28"/>
      <c r="E38" s="28"/>
      <c r="F38" s="28"/>
      <c r="G38" s="28"/>
      <c r="H38" s="28"/>
      <c r="I38" s="28"/>
      <c r="J38" s="28"/>
      <c r="K38" s="28"/>
      <c r="L38" s="28"/>
      <c r="M38" s="28"/>
      <c r="N38" s="28"/>
    </row>
    <row r="39" spans="1:14" ht="15.75" x14ac:dyDescent="0.25">
      <c r="A39" s="28"/>
      <c r="B39" s="31">
        <v>24</v>
      </c>
      <c r="C39" s="32" t="s">
        <v>179</v>
      </c>
      <c r="D39" s="28"/>
      <c r="E39" s="28"/>
      <c r="F39" s="28"/>
      <c r="G39" s="28"/>
      <c r="H39" s="28"/>
      <c r="I39" s="28"/>
      <c r="J39" s="28"/>
      <c r="K39" s="28"/>
      <c r="L39" s="28"/>
      <c r="M39" s="28"/>
      <c r="N39" s="28"/>
    </row>
    <row r="40" spans="1:14" ht="15.75" x14ac:dyDescent="0.25">
      <c r="A40" s="28"/>
      <c r="B40" s="31">
        <v>25</v>
      </c>
      <c r="C40" s="32" t="s">
        <v>197</v>
      </c>
      <c r="D40" s="28"/>
      <c r="E40" s="28"/>
      <c r="F40" s="28"/>
      <c r="G40" s="28"/>
      <c r="H40" s="28"/>
      <c r="I40" s="28"/>
      <c r="J40" s="28"/>
      <c r="K40" s="28"/>
      <c r="L40" s="28"/>
      <c r="M40" s="28"/>
      <c r="N40" s="28"/>
    </row>
    <row r="41" spans="1:14" ht="15.75" x14ac:dyDescent="0.25">
      <c r="A41" s="28"/>
      <c r="B41" s="31">
        <v>26</v>
      </c>
      <c r="C41" s="32" t="s">
        <v>198</v>
      </c>
      <c r="D41" s="28"/>
      <c r="E41" s="28"/>
      <c r="F41" s="28"/>
      <c r="G41" s="28"/>
      <c r="H41" s="28"/>
      <c r="I41" s="28"/>
      <c r="J41" s="28"/>
      <c r="K41" s="28"/>
      <c r="L41" s="28"/>
      <c r="M41" s="28"/>
      <c r="N41" s="28"/>
    </row>
    <row r="42" spans="1:14" ht="15.75" x14ac:dyDescent="0.25">
      <c r="A42" s="28"/>
      <c r="B42" s="31">
        <v>27</v>
      </c>
      <c r="C42" s="51" t="s">
        <v>203</v>
      </c>
      <c r="D42" s="28"/>
      <c r="E42" s="28"/>
      <c r="F42" s="28"/>
      <c r="G42" s="28"/>
      <c r="H42" s="28"/>
      <c r="I42" s="28"/>
      <c r="J42" s="28"/>
      <c r="K42" s="28"/>
      <c r="L42" s="28"/>
      <c r="M42" s="28"/>
      <c r="N42" s="28"/>
    </row>
    <row r="43" spans="1:14" ht="15.75" x14ac:dyDescent="0.25">
      <c r="A43" s="28"/>
      <c r="B43" s="31">
        <v>28</v>
      </c>
      <c r="C43" s="32" t="s">
        <v>208</v>
      </c>
      <c r="D43" s="28"/>
      <c r="E43" s="28"/>
      <c r="F43" s="28"/>
      <c r="G43" s="28"/>
      <c r="H43" s="28"/>
      <c r="I43" s="28"/>
      <c r="J43" s="28"/>
      <c r="K43" s="28"/>
      <c r="L43" s="28"/>
      <c r="M43" s="28"/>
      <c r="N43" s="28"/>
    </row>
    <row r="44" spans="1:14" ht="15.75" x14ac:dyDescent="0.25">
      <c r="A44" s="28"/>
      <c r="B44" s="31">
        <v>29</v>
      </c>
      <c r="C44" s="32" t="s">
        <v>210</v>
      </c>
      <c r="D44" s="28"/>
      <c r="E44" s="28"/>
      <c r="F44" s="28"/>
      <c r="G44" s="28"/>
      <c r="H44" s="28"/>
      <c r="I44" s="28"/>
      <c r="J44" s="28"/>
      <c r="K44" s="28"/>
      <c r="L44" s="28"/>
      <c r="M44" s="28"/>
      <c r="N44" s="28"/>
    </row>
    <row r="45" spans="1:14" ht="15.75" x14ac:dyDescent="0.25">
      <c r="A45" s="28"/>
      <c r="B45" s="31">
        <v>30</v>
      </c>
      <c r="C45" s="32" t="s">
        <v>214</v>
      </c>
      <c r="D45" s="28"/>
      <c r="E45" s="28"/>
      <c r="F45" s="28"/>
      <c r="G45" s="28"/>
      <c r="H45" s="28"/>
      <c r="I45" s="28"/>
      <c r="J45" s="28"/>
      <c r="K45" s="28"/>
      <c r="L45" s="28"/>
      <c r="M45" s="28"/>
      <c r="N45" s="28"/>
    </row>
    <row r="46" spans="1:14" ht="15.75" x14ac:dyDescent="0.25">
      <c r="A46" s="28"/>
      <c r="B46" s="31">
        <v>31</v>
      </c>
      <c r="C46" s="32" t="s">
        <v>218</v>
      </c>
      <c r="D46" s="28"/>
      <c r="E46" s="28"/>
      <c r="F46" s="28"/>
      <c r="G46" s="28"/>
      <c r="H46" s="28"/>
      <c r="I46" s="28"/>
      <c r="J46" s="28"/>
      <c r="K46" s="28"/>
      <c r="L46" s="28"/>
      <c r="M46" s="28"/>
      <c r="N46" s="28"/>
    </row>
    <row r="47" spans="1:14" ht="15.75" x14ac:dyDescent="0.25">
      <c r="A47" s="28"/>
      <c r="B47" s="31">
        <v>32</v>
      </c>
      <c r="C47" s="32" t="s">
        <v>34</v>
      </c>
      <c r="D47" s="28"/>
      <c r="E47" s="28"/>
      <c r="F47" s="28"/>
      <c r="G47" s="28"/>
      <c r="H47" s="28"/>
      <c r="I47" s="28"/>
      <c r="J47" s="28"/>
      <c r="K47" s="28"/>
      <c r="L47" s="28"/>
      <c r="M47" s="28"/>
      <c r="N47" s="28"/>
    </row>
    <row r="48" spans="1:14" ht="15.75" x14ac:dyDescent="0.25">
      <c r="A48" s="28"/>
      <c r="B48" s="55">
        <v>33</v>
      </c>
      <c r="C48" s="32" t="s">
        <v>341</v>
      </c>
      <c r="D48" s="28"/>
      <c r="E48" s="28"/>
      <c r="F48" s="28"/>
      <c r="G48" s="28"/>
      <c r="H48" s="28"/>
      <c r="I48" s="28"/>
      <c r="J48" s="28"/>
      <c r="K48" s="28"/>
      <c r="L48" s="28"/>
      <c r="M48" s="28"/>
      <c r="N48" s="28"/>
    </row>
    <row r="49" spans="1:14" ht="15.75" x14ac:dyDescent="0.25">
      <c r="A49" s="28"/>
      <c r="B49" s="55">
        <v>34</v>
      </c>
      <c r="C49" s="32" t="s">
        <v>220</v>
      </c>
      <c r="D49" s="28"/>
      <c r="E49" s="28"/>
      <c r="F49" s="28"/>
      <c r="G49" s="28"/>
      <c r="H49" s="28"/>
      <c r="I49" s="28"/>
      <c r="J49" s="28"/>
      <c r="K49" s="28"/>
      <c r="L49" s="28"/>
      <c r="M49" s="28"/>
      <c r="N49" s="28"/>
    </row>
    <row r="50" spans="1:14" ht="15.75" x14ac:dyDescent="0.25">
      <c r="A50" s="28"/>
      <c r="B50" s="55">
        <v>35</v>
      </c>
      <c r="C50" s="32" t="s">
        <v>219</v>
      </c>
      <c r="D50" s="28"/>
      <c r="E50" s="28"/>
      <c r="F50" s="28"/>
      <c r="G50" s="28"/>
      <c r="H50" s="28"/>
      <c r="I50" s="28"/>
      <c r="J50" s="28"/>
      <c r="K50" s="28"/>
      <c r="L50" s="28"/>
      <c r="M50" s="28"/>
      <c r="N50" s="28"/>
    </row>
    <row r="51" spans="1:14" ht="15.75" x14ac:dyDescent="0.25">
      <c r="A51" s="28"/>
      <c r="B51" s="55">
        <v>36</v>
      </c>
      <c r="C51" s="56" t="s">
        <v>221</v>
      </c>
      <c r="D51" s="28"/>
      <c r="E51" s="28"/>
      <c r="F51" s="28"/>
      <c r="G51" s="28"/>
      <c r="H51" s="28"/>
      <c r="I51" s="28"/>
      <c r="J51" s="28"/>
      <c r="K51" s="28"/>
      <c r="L51" s="28"/>
      <c r="M51" s="28"/>
      <c r="N51" s="28"/>
    </row>
    <row r="52" spans="1:14" ht="15.75" x14ac:dyDescent="0.25">
      <c r="A52" s="28"/>
      <c r="B52" s="55">
        <v>37</v>
      </c>
      <c r="C52" s="56" t="s">
        <v>224</v>
      </c>
      <c r="D52" s="28"/>
      <c r="E52" s="28"/>
      <c r="F52" s="28"/>
      <c r="G52" s="28"/>
      <c r="H52" s="28"/>
      <c r="I52" s="28"/>
      <c r="J52" s="28"/>
      <c r="K52" s="28"/>
      <c r="L52" s="28"/>
      <c r="M52" s="28"/>
      <c r="N52" s="28"/>
    </row>
    <row r="53" spans="1:14" ht="15.75" x14ac:dyDescent="0.25">
      <c r="A53" s="28"/>
      <c r="B53" s="55">
        <v>38</v>
      </c>
      <c r="C53" s="56" t="s">
        <v>230</v>
      </c>
      <c r="D53" s="59"/>
      <c r="E53" s="59"/>
      <c r="F53" s="59"/>
      <c r="G53" s="59"/>
      <c r="H53" s="28"/>
      <c r="I53" s="28"/>
      <c r="J53" s="28"/>
      <c r="K53" s="28"/>
      <c r="L53" s="28"/>
      <c r="M53" s="28"/>
      <c r="N53" s="28"/>
    </row>
    <row r="54" spans="1:14" ht="15.75" x14ac:dyDescent="0.25">
      <c r="A54" s="28"/>
      <c r="B54" s="55">
        <v>39</v>
      </c>
      <c r="C54" s="56" t="s">
        <v>250</v>
      </c>
      <c r="D54" s="28"/>
      <c r="E54" s="28"/>
      <c r="F54" s="28"/>
      <c r="G54" s="28"/>
      <c r="H54" s="28"/>
      <c r="I54" s="28"/>
      <c r="J54" s="28"/>
      <c r="K54" s="28"/>
      <c r="L54" s="28"/>
      <c r="M54" s="28"/>
      <c r="N54" s="28"/>
    </row>
    <row r="55" spans="1:14" ht="15.75" x14ac:dyDescent="0.25">
      <c r="A55" s="28"/>
      <c r="B55" s="55">
        <v>40</v>
      </c>
      <c r="C55" s="56" t="s">
        <v>257</v>
      </c>
      <c r="D55" s="28"/>
      <c r="E55" s="28"/>
      <c r="F55" s="28"/>
      <c r="G55" s="28"/>
      <c r="H55" s="28"/>
      <c r="I55" s="28"/>
      <c r="J55" s="28"/>
      <c r="K55" s="28"/>
      <c r="L55" s="28"/>
      <c r="M55" s="28"/>
      <c r="N55" s="28"/>
    </row>
    <row r="56" spans="1:14" ht="15.75" x14ac:dyDescent="0.25">
      <c r="A56" s="28"/>
      <c r="B56" s="55">
        <v>41</v>
      </c>
      <c r="C56" s="56" t="s">
        <v>342</v>
      </c>
      <c r="D56" s="28"/>
      <c r="E56" s="28"/>
      <c r="F56" s="28"/>
      <c r="G56" s="28"/>
      <c r="H56" s="28"/>
      <c r="I56" s="28"/>
      <c r="J56" s="28"/>
      <c r="K56" s="28"/>
      <c r="L56" s="28"/>
      <c r="M56" s="28"/>
      <c r="N56" s="28"/>
    </row>
    <row r="57" spans="1:14" ht="15.75" x14ac:dyDescent="0.25">
      <c r="A57" s="28"/>
      <c r="B57" s="64">
        <v>42</v>
      </c>
      <c r="C57" s="56" t="s">
        <v>267</v>
      </c>
      <c r="D57" s="65"/>
      <c r="E57" s="65"/>
      <c r="F57" s="65"/>
      <c r="G57" s="65"/>
      <c r="H57" s="65"/>
      <c r="I57" s="28"/>
      <c r="J57" s="28"/>
      <c r="K57" s="28"/>
      <c r="L57" s="28"/>
      <c r="M57" s="28"/>
      <c r="N57" s="28"/>
    </row>
    <row r="58" spans="1:14" ht="15.75" x14ac:dyDescent="0.25">
      <c r="A58" s="28"/>
      <c r="B58" s="64">
        <v>43</v>
      </c>
      <c r="C58" s="56" t="s">
        <v>262</v>
      </c>
      <c r="D58" s="65"/>
      <c r="E58" s="65"/>
      <c r="F58" s="65"/>
      <c r="G58" s="65"/>
      <c r="H58" s="65"/>
      <c r="I58" s="28"/>
      <c r="J58" s="28"/>
      <c r="K58" s="28"/>
      <c r="L58" s="28"/>
      <c r="M58" s="28"/>
      <c r="N58" s="28"/>
    </row>
    <row r="59" spans="1:14" ht="15.75" x14ac:dyDescent="0.25">
      <c r="A59" s="28"/>
      <c r="B59" s="64">
        <v>44</v>
      </c>
      <c r="C59" s="56" t="s">
        <v>276</v>
      </c>
      <c r="D59" s="59"/>
      <c r="E59" s="59"/>
      <c r="F59" s="59"/>
      <c r="G59" s="59"/>
      <c r="H59" s="59"/>
      <c r="I59" s="28"/>
      <c r="J59" s="28"/>
      <c r="K59" s="28"/>
      <c r="L59" s="28"/>
      <c r="M59" s="28"/>
      <c r="N59" s="28"/>
    </row>
    <row r="60" spans="1:14" ht="15.75" x14ac:dyDescent="0.25">
      <c r="B60" s="64">
        <v>45</v>
      </c>
      <c r="C60" s="56" t="s">
        <v>284</v>
      </c>
      <c r="D60" s="59"/>
      <c r="E60" s="59"/>
      <c r="F60" s="59"/>
      <c r="G60" s="59"/>
      <c r="H60" s="59"/>
      <c r="I60" s="59"/>
      <c r="J60" s="59"/>
      <c r="K60" s="59"/>
      <c r="L60" s="59"/>
      <c r="M60" s="59"/>
    </row>
    <row r="61" spans="1:14" ht="15.75" x14ac:dyDescent="0.25">
      <c r="A61" s="28"/>
      <c r="B61" s="64">
        <v>46</v>
      </c>
      <c r="C61" s="32" t="s">
        <v>343</v>
      </c>
      <c r="D61" s="28"/>
      <c r="E61" s="28"/>
      <c r="F61" s="28"/>
      <c r="G61" s="28"/>
      <c r="H61" s="28"/>
      <c r="I61" s="28"/>
      <c r="J61" s="28"/>
      <c r="K61" s="28"/>
      <c r="L61" s="28"/>
      <c r="M61" s="28"/>
      <c r="N61" s="28"/>
    </row>
    <row r="62" spans="1:14" ht="15.75" x14ac:dyDescent="0.25">
      <c r="B62" s="64">
        <v>47</v>
      </c>
      <c r="C62" s="32" t="s">
        <v>355</v>
      </c>
      <c r="D62" s="28"/>
      <c r="E62" s="28"/>
      <c r="F62" s="28"/>
      <c r="G62" s="28"/>
      <c r="H62" s="28"/>
      <c r="I62" s="28"/>
      <c r="J62" s="28"/>
      <c r="K62" s="28"/>
      <c r="L62" s="28"/>
      <c r="M62" s="28"/>
    </row>
    <row r="63" spans="1:14" ht="15.75" x14ac:dyDescent="0.25">
      <c r="B63" s="64">
        <v>48</v>
      </c>
      <c r="C63" s="32" t="s">
        <v>367</v>
      </c>
      <c r="D63" s="28"/>
      <c r="E63" s="28"/>
      <c r="F63" s="28"/>
      <c r="G63" s="28"/>
      <c r="H63" s="28"/>
      <c r="I63" s="28"/>
      <c r="J63" s="28"/>
      <c r="K63" s="28"/>
      <c r="L63" s="28"/>
      <c r="M63" s="28"/>
    </row>
    <row r="64" spans="1:14" ht="15.75" x14ac:dyDescent="0.25">
      <c r="B64" s="64">
        <v>49</v>
      </c>
      <c r="C64" s="32" t="s">
        <v>396</v>
      </c>
    </row>
  </sheetData>
  <hyperlinks>
    <hyperlink ref="C30" r:id="rId1" xr:uid="{B54D0096-151E-4C66-951A-0109DDA643C3}"/>
    <hyperlink ref="C29" r:id="rId2" xr:uid="{388FE779-AD26-4D76-A70B-4558D4621D2F}"/>
    <hyperlink ref="C28" r:id="rId3" xr:uid="{D5E471A0-B2AC-47EE-B4F7-19205DF20BEB}"/>
    <hyperlink ref="C27" r:id="rId4" xr:uid="{E8A88337-A57F-40E1-8246-D283FA1E9F81}"/>
    <hyperlink ref="C26" r:id="rId5" xr:uid="{845B05B0-DA9D-487A-8267-199069601C33}"/>
    <hyperlink ref="C25" r:id="rId6" xr:uid="{000947B5-6504-42BF-BFA3-0EABA9607015}"/>
    <hyperlink ref="C24" r:id="rId7" xr:uid="{8F936360-9B8A-4C37-A749-C4188BA072F5}"/>
    <hyperlink ref="C23" r:id="rId8" xr:uid="{317CD112-CC96-4916-A9E3-006B436BD0F3}"/>
    <hyperlink ref="C22" r:id="rId9" xr:uid="{108A30D6-ACE8-467E-8AD5-38240A12DFC8}"/>
    <hyperlink ref="C21" r:id="rId10" xr:uid="{B7D72BFC-F7FA-41C5-84FB-1EBEC9EF0CF4}"/>
    <hyperlink ref="C20" r:id="rId11" xr:uid="{CFED564B-DC99-47B0-8A17-EC244CF505BB}"/>
    <hyperlink ref="C19" r:id="rId12" xr:uid="{EE5FDB42-A43F-4B9E-9460-C17BFCF21A6E}"/>
    <hyperlink ref="C18" r:id="rId13" xr:uid="{09F7259C-42D3-4B7D-935F-D4B4151736D5}"/>
    <hyperlink ref="C17" r:id="rId14" xr:uid="{6273C196-A531-432B-9010-7EA71E8ACC3F}"/>
    <hyperlink ref="C16" r:id="rId15" xr:uid="{63F828B9-6790-49AE-96AF-DB519CBDB94D}"/>
    <hyperlink ref="C31" r:id="rId16" xr:uid="{E562709F-244C-48BE-88B8-77F49127D45F}"/>
    <hyperlink ref="C32" r:id="rId17" xr:uid="{E4A1A1EF-A691-4F13-BAA3-95284B6DB087}"/>
    <hyperlink ref="C33" r:id="rId18" xr:uid="{1D8C54CB-57CA-47FB-A9CB-66826BD4DF37}"/>
    <hyperlink ref="C34" r:id="rId19" display="AUC Project Update Filed" xr:uid="{10810E04-F944-47EA-AFE4-43A92DDB1DC5}"/>
    <hyperlink ref="C35" r:id="rId20" xr:uid="{4213446A-0EAA-4DC6-93AA-578FB6CA3138}"/>
    <hyperlink ref="C36" r:id="rId21" xr:uid="{53530F4B-3CCF-4DA1-90C8-3D12BDED8C98}"/>
    <hyperlink ref="C37" r:id="rId22" xr:uid="{B4A6CAD8-5F98-4542-A091-FD3140C9C729}"/>
    <hyperlink ref="C38" r:id="rId23" display="NGTL West Path Delivery 2023 CER" xr:uid="{49965356-BD4D-4D24-A8B3-51ECDE0DB7BF}"/>
    <hyperlink ref="C39" r:id="rId24" xr:uid="{9CEA3986-E654-4643-B15C-469CBC88DF4D}"/>
    <hyperlink ref="C6" r:id="rId25" xr:uid="{527C2CB4-5141-420F-90D7-89AD725D4420}"/>
    <hyperlink ref="C7" r:id="rId26" xr:uid="{23E916BE-25B7-4C79-88D9-D4825AE18AC8}"/>
    <hyperlink ref="C5" r:id="rId27" xr:uid="{E47E9D65-E44F-4A3B-B4D6-097B9685B1B3}"/>
    <hyperlink ref="C8" r:id="rId28" xr:uid="{DDD6D15D-B2F7-495A-9BE7-A5AED4D295DC}"/>
    <hyperlink ref="C10" r:id="rId29" xr:uid="{8ECE7CF0-ABB4-4C67-BB1B-A3BB2C516DEA}"/>
    <hyperlink ref="C9" r:id="rId30" xr:uid="{A131DAAB-9C96-42BD-AD3C-82A34DEB54EB}"/>
    <hyperlink ref="C11" r:id="rId31" xr:uid="{6E644411-68F1-40C5-BC96-BD5711748534}"/>
    <hyperlink ref="C40" r:id="rId32" xr:uid="{0B583A78-740D-4624-BFA0-4B65C873B91B}"/>
    <hyperlink ref="C41" r:id="rId33" xr:uid="{40FEF483-C1E1-4827-B86B-A63D0695CDFE}"/>
    <hyperlink ref="C42" r:id="rId34" display="https://apps.cer-rec.gc.ca/REGDOCS/Item/Filing/C10955" xr:uid="{C8B864DB-4EFF-4A10-A8A5-8C0C086BDF66}"/>
    <hyperlink ref="C43" r:id="rId35" xr:uid="{4270AA7B-EAB7-409D-A008-BBB94BF847DE}"/>
    <hyperlink ref="C44" r:id="rId36" xr:uid="{7F5C5893-ACD4-4E36-8DC2-75A2163F90D6}"/>
    <hyperlink ref="C45" r:id="rId37" xr:uid="{985E7B81-6E5D-4404-8594-6B1BE0835608}"/>
    <hyperlink ref="C46" r:id="rId38" xr:uid="{E4D9EAFF-3266-4188-965F-3B05E213498D}"/>
    <hyperlink ref="C47" r:id="rId39" xr:uid="{EB574BB5-D15A-437E-BD9D-B6D1F8855DB6}"/>
    <hyperlink ref="C49" r:id="rId40" xr:uid="{4A3C29A6-4F62-4700-A7F3-2417A6397733}"/>
    <hyperlink ref="C50" r:id="rId41" xr:uid="{2145C360-F053-485E-859E-15047F69F07E}"/>
    <hyperlink ref="C51" r:id="rId42" xr:uid="{D9E29569-9B61-4BB6-AEEB-BD5FEF7F4F8E}"/>
    <hyperlink ref="C48" r:id="rId43" display="Application for the construcion of Chambers Creek Receipt Meter Station" xr:uid="{2089817F-BC83-482C-97BD-CC86EDB02230}"/>
    <hyperlink ref="C52" r:id="rId44" xr:uid="{5B2F4D28-A5A9-403F-9596-3D75175B1756}"/>
    <hyperlink ref="C53" r:id="rId45" xr:uid="{D81FEB54-26A7-4E4E-A079-7E10DAD5B062}"/>
    <hyperlink ref="C12" r:id="rId46" xr:uid="{B642F7B5-1C4E-4B8A-AB55-FAFC0A7BB818}"/>
    <hyperlink ref="C54" r:id="rId47" xr:uid="{8C3A8003-E749-446B-9E4C-1E49AB98330A}"/>
    <hyperlink ref="C13" r:id="rId48" xr:uid="{A0C988AF-9A6C-4C49-89A8-DB8C591C52EA}"/>
    <hyperlink ref="C55" r:id="rId49" xr:uid="{90CFC487-0753-438E-96E3-922E5B342B59}"/>
    <hyperlink ref="C56" r:id="rId50" display="Pioneer South Pipeline Acuisition CER Approval" xr:uid="{2C502E10-EAB6-499C-A25C-0213D5698BF3}"/>
    <hyperlink ref="C57" r:id="rId51" xr:uid="{7406100B-71BE-42C6-89CD-6BB6389F0DBD}"/>
    <hyperlink ref="C58" r:id="rId52" display="2021 Meter Stations and Laterals Abandonment Program" xr:uid="{C5D067CB-0BC7-4E66-A016-0EF8A61484F1}"/>
    <hyperlink ref="C59" r:id="rId53" xr:uid="{CE2DF4FD-18AC-41D5-846F-AB9530FA3413}"/>
    <hyperlink ref="C60" r:id="rId54" xr:uid="{CD395273-B8EB-4C12-B1F9-8009C9866D53}"/>
    <hyperlink ref="C14" r:id="rId55" xr:uid="{CC27A9E4-B697-4F3B-BB9F-E87B10AC1B7F}"/>
    <hyperlink ref="C61" r:id="rId56" xr:uid="{0B0F0EEA-1781-4D26-83A7-8091A2BF6420}"/>
    <hyperlink ref="C62" r:id="rId57" xr:uid="{F1808A7A-2B55-4F4C-BE4C-DD63E7038103}"/>
    <hyperlink ref="C63" r:id="rId58" xr:uid="{A00CEDB0-6425-4F43-B057-345A7EEB894C}"/>
    <hyperlink ref="C64" r:id="rId59" xr:uid="{8A18649A-ABD7-45F5-AC8C-94672B045FAB}"/>
  </hyperlinks>
  <pageMargins left="0.7" right="0.7" top="0.75" bottom="0.75" header="0.3" footer="0.3"/>
  <pageSetup scale="80" orientation="portrait" horizontalDpi="90" verticalDpi="90" r:id="rId60"/>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AD313-BAA7-4B1A-BC87-59AE5C04854A}">
  <sheetPr codeName="Sheet4"/>
  <dimension ref="B1:C48"/>
  <sheetViews>
    <sheetView topLeftCell="D1" workbookViewId="0">
      <selection activeCell="B28" sqref="B28"/>
    </sheetView>
  </sheetViews>
  <sheetFormatPr defaultRowHeight="15" x14ac:dyDescent="0.25"/>
  <cols>
    <col min="2" max="2" width="40.5703125" bestFit="1" customWidth="1"/>
    <col min="3" max="3" width="12.5703125" customWidth="1"/>
  </cols>
  <sheetData>
    <row r="1" spans="2:3" ht="15.75" thickBot="1" x14ac:dyDescent="0.3"/>
    <row r="2" spans="2:3" ht="27" customHeight="1" thickBot="1" x14ac:dyDescent="0.3">
      <c r="B2" s="5" t="s">
        <v>7</v>
      </c>
      <c r="C2" s="5" t="s">
        <v>137</v>
      </c>
    </row>
    <row r="3" spans="2:3" ht="16.5" thickBot="1" x14ac:dyDescent="0.3">
      <c r="B3" s="6" t="s">
        <v>81</v>
      </c>
      <c r="C3" s="7">
        <f>COUNTIF('Facilities Update'!$B$3:B$72, "Abandonment")</f>
        <v>0</v>
      </c>
    </row>
    <row r="4" spans="2:3" ht="16.5" thickBot="1" x14ac:dyDescent="0.3">
      <c r="B4" s="4" t="s">
        <v>74</v>
      </c>
      <c r="C4" s="7">
        <f>COUNTIF('Facilities Update'!$B$3:B$72, "Clearwater West Expansion")</f>
        <v>0</v>
      </c>
    </row>
    <row r="5" spans="2:3" ht="16.5" thickBot="1" x14ac:dyDescent="0.3">
      <c r="B5" s="4" t="s">
        <v>125</v>
      </c>
      <c r="C5" s="7">
        <f>COUNTIF('Facilities Update'!$B$3:B$72, "Cogen Delivery Station")</f>
        <v>0</v>
      </c>
    </row>
    <row r="6" spans="2:3" ht="16.5" thickBot="1" x14ac:dyDescent="0.3">
      <c r="B6" s="4" t="s">
        <v>79</v>
      </c>
      <c r="C6" s="7">
        <f>COUNTIF('Facilities Update'!$B$3:B$72, "Compressor Station")</f>
        <v>3</v>
      </c>
    </row>
    <row r="7" spans="2:3" ht="16.5" thickBot="1" x14ac:dyDescent="0.3">
      <c r="B7" s="4" t="s">
        <v>76</v>
      </c>
      <c r="C7" s="7">
        <f>COUNTIF('Facilities Update'!$B$3:B$72, "Compressor Station Coolers")</f>
        <v>1</v>
      </c>
    </row>
    <row r="8" spans="2:3" ht="16.5" thickBot="1" x14ac:dyDescent="0.3">
      <c r="B8" s="4" t="s">
        <v>116</v>
      </c>
      <c r="C8" s="7">
        <f>COUNTIF('Facilities Update'!$B$3:B$72, "Compressor Station Decomissioning")</f>
        <v>0</v>
      </c>
    </row>
    <row r="9" spans="2:3" ht="16.5" thickBot="1" x14ac:dyDescent="0.3">
      <c r="B9" s="4" t="s">
        <v>77</v>
      </c>
      <c r="C9" s="7">
        <f>COUNTIF('Facilities Update'!$B$3:B$72, "Compressor Station Modifications")</f>
        <v>0</v>
      </c>
    </row>
    <row r="10" spans="2:3" ht="16.5" thickBot="1" x14ac:dyDescent="0.3">
      <c r="B10" s="4" t="s">
        <v>63</v>
      </c>
      <c r="C10" s="7">
        <f>COUNTIF('Facilities Update'!$B$3:B$72, "Compressor Station Unit Addition")</f>
        <v>2</v>
      </c>
    </row>
    <row r="11" spans="2:3" ht="16.5" thickBot="1" x14ac:dyDescent="0.3">
      <c r="B11" s="4" t="s">
        <v>124</v>
      </c>
      <c r="C11" s="7">
        <f>COUNTIF('Facilities Update'!$B$3:B$72, "Compressor Station Unit Addition &amp; Coolers")</f>
        <v>0</v>
      </c>
    </row>
    <row r="12" spans="2:3" ht="16.5" thickBot="1" x14ac:dyDescent="0.3">
      <c r="B12" s="4" t="s">
        <v>130</v>
      </c>
      <c r="C12" s="7">
        <f>COUNTIF('Facilities Update'!$B$3:B$72, "Connection Piping")</f>
        <v>0</v>
      </c>
    </row>
    <row r="13" spans="2:3" ht="16.5" thickBot="1" x14ac:dyDescent="0.3">
      <c r="B13" s="4" t="s">
        <v>27</v>
      </c>
      <c r="C13" s="7">
        <f>COUNTIF('Facilities Update'!$B$3:B$72, "Control Valve Addition")</f>
        <v>0</v>
      </c>
    </row>
    <row r="14" spans="2:3" ht="16.5" thickBot="1" x14ac:dyDescent="0.3">
      <c r="B14" s="4" t="s">
        <v>131</v>
      </c>
      <c r="C14" s="7">
        <f>COUNTIF('Facilities Update'!$B$3:B$72, "Crossover")</f>
        <v>0</v>
      </c>
    </row>
    <row r="15" spans="2:3" ht="16.5" thickBot="1" x14ac:dyDescent="0.3">
      <c r="B15" s="4" t="s">
        <v>127</v>
      </c>
      <c r="C15" s="7">
        <f>COUNTIF('Facilities Update'!$B$3:B$72, "Delivery Meter Station")</f>
        <v>4</v>
      </c>
    </row>
    <row r="16" spans="2:3" ht="16.5" thickBot="1" x14ac:dyDescent="0.3">
      <c r="B16" s="4" t="s">
        <v>78</v>
      </c>
      <c r="C16" s="7">
        <f>COUNTIF('Facilities Update'!$B$3:B$72, "Edson Mainline Expansion ")</f>
        <v>2</v>
      </c>
    </row>
    <row r="17" spans="2:3" ht="16.5" thickBot="1" x14ac:dyDescent="0.3">
      <c r="B17" s="4" t="s">
        <v>140</v>
      </c>
      <c r="C17" s="7">
        <f>COUNTIF('Facilities Update'!$B$3:B$72, "Expansion &amp; Lateral Loop")</f>
        <v>0</v>
      </c>
    </row>
    <row r="18" spans="2:3" ht="16.5" thickBot="1" x14ac:dyDescent="0.3">
      <c r="B18" s="4" t="s">
        <v>80</v>
      </c>
      <c r="C18" s="7">
        <f>COUNTIF('Facilities Update'!$B$3:B$72, "Extraction Connections")</f>
        <v>0</v>
      </c>
    </row>
    <row r="19" spans="2:3" ht="16.5" thickBot="1" x14ac:dyDescent="0.3">
      <c r="B19" s="4" t="s">
        <v>98</v>
      </c>
      <c r="C19" s="7">
        <f>COUNTIF('Facilities Update'!$B$3:B$72, "Forestburg")</f>
        <v>0</v>
      </c>
    </row>
    <row r="20" spans="2:3" ht="16.5" thickBot="1" x14ac:dyDescent="0.3">
      <c r="B20" s="4" t="s">
        <v>82</v>
      </c>
      <c r="C20" s="7">
        <f>COUNTIF('Facilities Update'!$B$3:B$72, "Grande Prairie Mainline Loop")</f>
        <v>0</v>
      </c>
    </row>
    <row r="21" spans="2:3" ht="16.5" thickBot="1" x14ac:dyDescent="0.3">
      <c r="B21" s="4" t="s">
        <v>83</v>
      </c>
      <c r="C21" s="7">
        <f>COUNTIF('Facilities Update'!$B$3:B$72, "Groundbirch Mainline Loop")</f>
        <v>1</v>
      </c>
    </row>
    <row r="22" spans="2:3" ht="16.5" thickBot="1" x14ac:dyDescent="0.3">
      <c r="B22" s="4" t="s">
        <v>75</v>
      </c>
      <c r="C22" s="7">
        <f>COUNTIF('Facilities Update'!$B$3:B$72, "Lateral Expansion")</f>
        <v>0</v>
      </c>
    </row>
    <row r="23" spans="2:3" ht="16.5" thickBot="1" x14ac:dyDescent="0.3">
      <c r="B23" s="4" t="s">
        <v>113</v>
      </c>
      <c r="C23" s="7">
        <f>COUNTIF('Facilities Update'!$B$3:B$72, "Lateral Loop")</f>
        <v>2</v>
      </c>
    </row>
    <row r="24" spans="2:3" ht="16.5" thickBot="1" x14ac:dyDescent="0.3">
      <c r="B24" s="4" t="s">
        <v>138</v>
      </c>
      <c r="C24" s="7">
        <f>COUNTIF('Facilities Update'!$B$3:B$72, "Meter Station &amp; Lateral Abandonment")</f>
        <v>4</v>
      </c>
    </row>
    <row r="25" spans="2:3" ht="16.5" thickBot="1" x14ac:dyDescent="0.3">
      <c r="B25" s="4" t="s">
        <v>11</v>
      </c>
      <c r="C25" s="7">
        <f>COUNTIF('Facilities Update'!$B$3:B$72, "NGTL System Expansion")</f>
        <v>12</v>
      </c>
    </row>
    <row r="26" spans="2:3" ht="16.5" thickBot="1" x14ac:dyDescent="0.3">
      <c r="B26" s="4" t="s">
        <v>117</v>
      </c>
      <c r="C26" s="7">
        <f>COUNTIF('Facilities Update'!$B$3:B$72, "North Central Corridor Loop")</f>
        <v>0</v>
      </c>
    </row>
    <row r="27" spans="2:3" ht="16.5" thickBot="1" x14ac:dyDescent="0.3">
      <c r="B27" s="4" t="s">
        <v>118</v>
      </c>
      <c r="C27" s="7">
        <f>COUNTIF('Facilities Update'!$B$3:B$72, "North Corridor Expansion")</f>
        <v>4</v>
      </c>
    </row>
    <row r="28" spans="2:3" ht="16.5" thickBot="1" x14ac:dyDescent="0.3">
      <c r="B28" s="4" t="s">
        <v>119</v>
      </c>
      <c r="C28" s="7">
        <f>COUNTIF('Facilities Update'!$B$3:B$72, "North Montney Project")</f>
        <v>3</v>
      </c>
    </row>
    <row r="29" spans="2:3" ht="16.5" thickBot="1" x14ac:dyDescent="0.3">
      <c r="B29" s="4" t="s">
        <v>120</v>
      </c>
      <c r="C29" s="7">
        <f>COUNTIF('Facilities Update'!$B$3:B$72, "North Path Delivery")</f>
        <v>0</v>
      </c>
    </row>
    <row r="30" spans="2:3" ht="16.5" thickBot="1" x14ac:dyDescent="0.3">
      <c r="B30" s="4" t="s">
        <v>121</v>
      </c>
      <c r="C30" s="7">
        <f>COUNTIF('Facilities Update'!$B$3:B$72, "Northwest Mainline Loop")</f>
        <v>0</v>
      </c>
    </row>
    <row r="31" spans="2:3" ht="16.5" thickBot="1" x14ac:dyDescent="0.3">
      <c r="B31" s="4" t="s">
        <v>122</v>
      </c>
      <c r="C31" s="7">
        <f>COUNTIF('Facilities Update'!$B$3:B$72, "Peace River Mainline Abandonment")</f>
        <v>0</v>
      </c>
    </row>
    <row r="32" spans="2:3" ht="16.5" thickBot="1" x14ac:dyDescent="0.3">
      <c r="B32" s="4" t="s">
        <v>123</v>
      </c>
      <c r="C32" s="7">
        <f>COUNTIF('Facilities Update'!$B$3:B$72, "Pembina-Keephills Transmission Project")</f>
        <v>0</v>
      </c>
    </row>
    <row r="33" spans="2:3" ht="16.5" thickBot="1" x14ac:dyDescent="0.3">
      <c r="B33" s="4" t="s">
        <v>139</v>
      </c>
      <c r="C33" s="7">
        <f>COUNTIF('Facilities Update'!$B$3:B$72, "Pipeline &amp; Associated Decommissioning")</f>
        <v>1</v>
      </c>
    </row>
    <row r="34" spans="2:3" ht="16.5" thickBot="1" x14ac:dyDescent="0.3">
      <c r="B34" s="4" t="s">
        <v>129</v>
      </c>
      <c r="C34" s="7">
        <f>COUNTIF('Facilities Update'!$B$3:B$72, "Pipeline Acquisition")</f>
        <v>1</v>
      </c>
    </row>
    <row r="35" spans="2:3" ht="16.5" thickBot="1" x14ac:dyDescent="0.3">
      <c r="B35" s="4" t="s">
        <v>60</v>
      </c>
      <c r="C35" s="7">
        <f>COUNTIF('Facilities Update'!$B$3:B$72, "Pipeline Asset Purchase")</f>
        <v>0</v>
      </c>
    </row>
    <row r="36" spans="2:3" ht="16.5" thickBot="1" x14ac:dyDescent="0.3">
      <c r="B36" s="4" t="s">
        <v>8</v>
      </c>
      <c r="C36" s="7">
        <f>COUNTIF('Facilities Update'!$B$3:B$72, "Pipeline Decommissioning")</f>
        <v>0</v>
      </c>
    </row>
    <row r="37" spans="2:3" ht="16.5" thickBot="1" x14ac:dyDescent="0.3">
      <c r="B37" s="4" t="s">
        <v>133</v>
      </c>
      <c r="C37" s="7">
        <f>COUNTIF('Facilities Update'!$B$3:B$72, "Pipeline Replacement")</f>
        <v>1</v>
      </c>
    </row>
    <row r="38" spans="2:3" ht="16.5" thickBot="1" x14ac:dyDescent="0.3">
      <c r="B38" s="4" t="s">
        <v>115</v>
      </c>
      <c r="C38" s="7">
        <f>COUNTIF('Facilities Update'!$B$3:B$72, "Pipeline Upgrade")</f>
        <v>1</v>
      </c>
    </row>
    <row r="39" spans="2:3" ht="16.5" thickBot="1" x14ac:dyDescent="0.3">
      <c r="B39" s="4" t="s">
        <v>62</v>
      </c>
      <c r="C39" s="7">
        <f>COUNTIF('Facilities Update'!$B$3:B$72, "Receipt Meter Station")</f>
        <v>2</v>
      </c>
    </row>
    <row r="40" spans="2:3" ht="16.5" thickBot="1" x14ac:dyDescent="0.3">
      <c r="B40" s="4" t="s">
        <v>64</v>
      </c>
      <c r="C40" s="7">
        <f>COUNTIF('Facilities Update'!$B$3:B$72, "Receipt Meter Station Expansion")</f>
        <v>0</v>
      </c>
    </row>
    <row r="41" spans="2:3" ht="16.5" thickBot="1" x14ac:dyDescent="0.3">
      <c r="B41" s="4" t="s">
        <v>126</v>
      </c>
      <c r="C41" s="7">
        <f>COUNTIF('Facilities Update'!$B$3:B$72, "Saddle West Expansion")</f>
        <v>0</v>
      </c>
    </row>
    <row r="42" spans="2:3" ht="16.5" thickBot="1" x14ac:dyDescent="0.3">
      <c r="B42" s="4" t="s">
        <v>114</v>
      </c>
      <c r="C42" s="7">
        <f>COUNTIF('Facilities Update'!$B$3:B$72, "Sales Meter Station")</f>
        <v>0</v>
      </c>
    </row>
    <row r="43" spans="2:3" ht="16.5" thickBot="1" x14ac:dyDescent="0.3">
      <c r="B43" s="4" t="s">
        <v>65</v>
      </c>
      <c r="C43" s="7">
        <f>COUNTIF('Facilities Update'!$B$3:B$72, "Sales Meter Station Expansion")</f>
        <v>0</v>
      </c>
    </row>
    <row r="44" spans="2:3" ht="16.5" thickBot="1" x14ac:dyDescent="0.3">
      <c r="B44" s="4" t="s">
        <v>61</v>
      </c>
      <c r="C44" s="7">
        <f>COUNTIF('Facilities Update'!$B$3:B$72, "Sales Meter Station Replacement")</f>
        <v>0</v>
      </c>
    </row>
    <row r="45" spans="2:3" ht="16.5" thickBot="1" x14ac:dyDescent="0.3">
      <c r="B45" s="4" t="s">
        <v>132</v>
      </c>
      <c r="C45" s="7">
        <f>COUNTIF('Facilities Update'!$B$3:B$72, "Transmission Loop")</f>
        <v>0</v>
      </c>
    </row>
    <row r="46" spans="2:3" ht="16.5" thickBot="1" x14ac:dyDescent="0.3">
      <c r="B46" s="4" t="s">
        <v>134</v>
      </c>
      <c r="C46" s="7">
        <f>COUNTIF('Facilities Update'!$B$3:B$72, "West Path Delivery 2022")</f>
        <v>3</v>
      </c>
    </row>
    <row r="47" spans="2:3" ht="16.5" thickBot="1" x14ac:dyDescent="0.3">
      <c r="B47" s="4" t="s">
        <v>135</v>
      </c>
      <c r="C47" s="7">
        <f>COUNTIF('Facilities Update'!$B$3:B$72, "West Path Delivery 2023")</f>
        <v>2</v>
      </c>
    </row>
    <row r="48" spans="2:3" ht="15.75" x14ac:dyDescent="0.25">
      <c r="B48" s="4" t="s">
        <v>136</v>
      </c>
      <c r="C48" s="7">
        <f>COUNTIF('Facilities Update'!$B$3:B$72, "West Path Delivery Project")</f>
        <v>0</v>
      </c>
    </row>
  </sheetData>
  <sortState xmlns:xlrd2="http://schemas.microsoft.com/office/spreadsheetml/2017/richdata2" ref="B3:C48">
    <sortCondition ref="B2"/>
  </sortState>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4F91C-4088-49B4-9463-8D519795E9FF}">
  <sheetPr codeName="Sheet5"/>
  <dimension ref="B2:C393"/>
  <sheetViews>
    <sheetView zoomScale="44" zoomScaleNormal="44" workbookViewId="0">
      <selection activeCell="AH13" sqref="AH13"/>
    </sheetView>
  </sheetViews>
  <sheetFormatPr defaultRowHeight="15" x14ac:dyDescent="0.25"/>
  <cols>
    <col min="2" max="2" width="26.42578125" customWidth="1"/>
    <col min="3" max="3" width="32" customWidth="1"/>
  </cols>
  <sheetData>
    <row r="2" spans="2:3" ht="15.75" thickBot="1" x14ac:dyDescent="0.3"/>
    <row r="3" spans="2:3" ht="40.5" customHeight="1" thickBot="1" x14ac:dyDescent="0.3">
      <c r="B3" s="1" t="s">
        <v>0</v>
      </c>
      <c r="C3" s="1" t="s">
        <v>143</v>
      </c>
    </row>
    <row r="4" spans="2:3" ht="30" x14ac:dyDescent="0.25">
      <c r="B4" s="9" t="str">
        <f>'Facilities Update'!$C37</f>
        <v>Hidden Lake &amp; Hidden Lake North Station Coolers</v>
      </c>
      <c r="C4" s="11" t="str">
        <f>IF(ISNUMBER('Facilities Update'!I37),'Facilities Update'!I37,"")</f>
        <v/>
      </c>
    </row>
    <row r="5" spans="2:3" x14ac:dyDescent="0.25">
      <c r="B5" s="10" t="str">
        <f>'Facilities Update'!$C55</f>
        <v>Old Alaska No. 2</v>
      </c>
      <c r="C5" s="3">
        <f>IF(ISNUMBER('Facilities Update'!I55),'Facilities Update'!I55,"")</f>
        <v>3.4</v>
      </c>
    </row>
    <row r="6" spans="2:3" x14ac:dyDescent="0.25">
      <c r="B6" s="10" t="e">
        <f>'Facilities Update'!#REF!</f>
        <v>#REF!</v>
      </c>
      <c r="C6" s="3" t="str">
        <f>IF(ISNUMBER('Facilities Update'!#REF!),'Facilities Update'!#REF!,"")</f>
        <v/>
      </c>
    </row>
    <row r="7" spans="2:3" x14ac:dyDescent="0.25">
      <c r="B7" s="10" t="e">
        <f>'Facilities Update'!#REF!</f>
        <v>#REF!</v>
      </c>
      <c r="C7" s="3" t="str">
        <f>IF(ISNUMBER('Facilities Update'!#REF!),'Facilities Update'!#REF!,"")</f>
        <v/>
      </c>
    </row>
    <row r="8" spans="2:3" x14ac:dyDescent="0.25">
      <c r="B8" s="10" t="e">
        <f>'Facilities Update'!#REF!</f>
        <v>#REF!</v>
      </c>
      <c r="C8" s="3" t="str">
        <f>IF(ISNUMBER('Facilities Update'!#REF!),'Facilities Update'!#REF!,"")</f>
        <v/>
      </c>
    </row>
    <row r="9" spans="2:3" x14ac:dyDescent="0.25">
      <c r="B9" s="10" t="e">
        <f>'Facilities Update'!#REF!</f>
        <v>#REF!</v>
      </c>
      <c r="C9" s="3" t="str">
        <f>IF(ISNUMBER('Facilities Update'!#REF!),'Facilities Update'!#REF!,"")</f>
        <v/>
      </c>
    </row>
    <row r="10" spans="2:3" ht="60" x14ac:dyDescent="0.25">
      <c r="B10" s="10" t="str">
        <f>'Facilities Update'!$C69</f>
        <v>West Path Delivery 2022
Edson Mainline No. 4 (Raven River)</v>
      </c>
      <c r="C10" s="3" t="str">
        <f>'Facilities Update'!I69</f>
        <v xml:space="preserve">128 - ROM
141 - EAC
</v>
      </c>
    </row>
    <row r="11" spans="2:3" ht="30" x14ac:dyDescent="0.25">
      <c r="B11" s="10" t="str">
        <f>'Facilities Update'!$C35</f>
        <v>Groundbirch Mainline Loop (Sunrise Section)</v>
      </c>
      <c r="C11" s="3" t="str">
        <f>IF(ISNUMBER('Facilities Update'!I35),'Facilities Update'!I35,"")</f>
        <v/>
      </c>
    </row>
    <row r="12" spans="2:3" ht="30" x14ac:dyDescent="0.25">
      <c r="B12" s="10" t="str">
        <f>'Facilities Update'!$C39</f>
        <v>Inland Looping - Phase 2 (AP)</v>
      </c>
      <c r="C12" s="3" t="str">
        <f>IF(ISNUMBER('Facilities Update'!I39),'Facilities Update'!I39,"")</f>
        <v/>
      </c>
    </row>
    <row r="13" spans="2:3" x14ac:dyDescent="0.25">
      <c r="B13" s="10" t="str">
        <f>'Facilities Update'!$C57</f>
        <v>Pioneer Interconnect</v>
      </c>
      <c r="C13" s="3">
        <f>IF(ISNUMBER('Facilities Update'!I57),'Facilities Update'!I57,"")</f>
        <v>2</v>
      </c>
    </row>
    <row r="14" spans="2:3" x14ac:dyDescent="0.25">
      <c r="B14" s="10" t="e">
        <f>'Facilities Update'!#REF!</f>
        <v>#REF!</v>
      </c>
      <c r="C14" s="3"/>
    </row>
    <row r="15" spans="2:3" x14ac:dyDescent="0.25">
      <c r="B15" s="10" t="e">
        <f>'Facilities Update'!#REF!</f>
        <v>#REF!</v>
      </c>
      <c r="C15" s="3" t="str">
        <f>IF(ISNUMBER('Facilities Update'!#REF!),'Facilities Update'!#REF!,"")</f>
        <v/>
      </c>
    </row>
    <row r="16" spans="2:3" x14ac:dyDescent="0.25">
      <c r="B16" s="10" t="e">
        <f>'Facilities Update'!#REF!</f>
        <v>#REF!</v>
      </c>
      <c r="C16" s="3" t="str">
        <f>IF(ISNUMBER('Facilities Update'!#REF!),'Facilities Update'!#REF!,"")</f>
        <v/>
      </c>
    </row>
    <row r="17" spans="2:3" x14ac:dyDescent="0.25">
      <c r="B17" s="10" t="e">
        <f>'Facilities Update'!#REF!</f>
        <v>#REF!</v>
      </c>
      <c r="C17" s="3" t="str">
        <f>IF(ISNUMBER('Facilities Update'!#REF!),'Facilities Update'!#REF!,"")</f>
        <v/>
      </c>
    </row>
    <row r="18" spans="2:3" x14ac:dyDescent="0.25">
      <c r="B18" s="10" t="e">
        <f>'Facilities Update'!#REF!</f>
        <v>#REF!</v>
      </c>
      <c r="C18" s="3" t="str">
        <f>IF(ISNUMBER('Facilities Update'!#REF!),'Facilities Update'!#REF!,"")</f>
        <v/>
      </c>
    </row>
    <row r="19" spans="2:3" x14ac:dyDescent="0.25">
      <c r="B19" s="10" t="e">
        <f>'Facilities Update'!#REF!</f>
        <v>#REF!</v>
      </c>
      <c r="C19" s="3" t="str">
        <f>IF(ISNUMBER('Facilities Update'!#REF!),'Facilities Update'!#REF!,"")</f>
        <v/>
      </c>
    </row>
    <row r="20" spans="2:3" x14ac:dyDescent="0.25">
      <c r="B20" s="10" t="e">
        <f>'Facilities Update'!#REF!</f>
        <v>#REF!</v>
      </c>
      <c r="C20" s="3" t="str">
        <f>IF(ISNUMBER('Facilities Update'!#REF!),'Facilities Update'!#REF!,"")</f>
        <v/>
      </c>
    </row>
    <row r="21" spans="2:3" ht="30" x14ac:dyDescent="0.25">
      <c r="B21" s="10" t="str">
        <f>'Facilities Update'!$C26</f>
        <v>Cold Lake Border Sales Meter Station Replacement</v>
      </c>
      <c r="C21" s="3">
        <f>IF(ISNUMBER('Facilities Update'!I26),'Facilities Update'!I26,"")</f>
        <v>3.2</v>
      </c>
    </row>
    <row r="22" spans="2:3" x14ac:dyDescent="0.25">
      <c r="B22" s="10" t="e">
        <f>'Facilities Update'!#REF!</f>
        <v>#REF!</v>
      </c>
      <c r="C22" s="3" t="str">
        <f>IF(ISNUMBER('Facilities Update'!#REF!),'Facilities Update'!#REF!,"")</f>
        <v/>
      </c>
    </row>
    <row r="23" spans="2:3" x14ac:dyDescent="0.25">
      <c r="B23" s="10" t="e">
        <f>'Facilities Update'!#REF!</f>
        <v>#REF!</v>
      </c>
      <c r="C23" s="3" t="str">
        <f>IF(ISNUMBER('Facilities Update'!#REF!),'Facilities Update'!#REF!,"")</f>
        <v/>
      </c>
    </row>
    <row r="24" spans="2:3" x14ac:dyDescent="0.25">
      <c r="B24" s="10" t="e">
        <f>'Facilities Update'!#REF!</f>
        <v>#REF!</v>
      </c>
      <c r="C24" s="3" t="str">
        <f>IF(ISNUMBER('Facilities Update'!#REF!),'Facilities Update'!#REF!,"")</f>
        <v/>
      </c>
    </row>
    <row r="25" spans="2:3" ht="60" x14ac:dyDescent="0.25">
      <c r="B25" s="10" t="str">
        <f>'Facilities Update'!$C30</f>
        <v>Gleichen Transmission Looping (AP)
Cluny Transmission Looping  (AP)</v>
      </c>
      <c r="C25" s="3">
        <f>IF(ISNUMBER('Facilities Update'!I30),'Facilities Update'!I30,"")</f>
        <v>2.7</v>
      </c>
    </row>
    <row r="26" spans="2:3" x14ac:dyDescent="0.25">
      <c r="B26" s="10" t="e">
        <f>'Facilities Update'!#REF!</f>
        <v>#REF!</v>
      </c>
      <c r="C26" s="3" t="str">
        <f>IF(ISNUMBER('Facilities Update'!#REF!),'Facilities Update'!#REF!,"")</f>
        <v/>
      </c>
    </row>
    <row r="27" spans="2:3" x14ac:dyDescent="0.25">
      <c r="B27" s="10" t="e">
        <f>'Facilities Update'!#REF!</f>
        <v>#REF!</v>
      </c>
      <c r="C27" s="3" t="str">
        <f>IF(ISNUMBER('Facilities Update'!#REF!),'Facilities Update'!#REF!,"")</f>
        <v/>
      </c>
    </row>
    <row r="28" spans="2:3" ht="60" x14ac:dyDescent="0.25">
      <c r="B28" s="10" t="str">
        <f>'Facilities Update'!$C72</f>
        <v>West Path Delivery 2023
WAML Loop No. 2 (Lundbreck)</v>
      </c>
      <c r="C28" s="3" t="str">
        <f>'Facilities Update'!I72</f>
        <v>83 - ROM
72 - Class 5</v>
      </c>
    </row>
    <row r="29" spans="2:3" ht="60" x14ac:dyDescent="0.25">
      <c r="B29" s="10" t="str">
        <f>'Facilities Update'!$C70</f>
        <v>West Path Delivery 2022
WAML Loop No. 2 (Alberta British Columbia)</v>
      </c>
      <c r="C29" s="3" t="str">
        <f>'Facilities Update'!I70</f>
        <v>57 - ROM
136 - EAC</v>
      </c>
    </row>
    <row r="30" spans="2:3" x14ac:dyDescent="0.25">
      <c r="B30" s="10" t="e">
        <f>'Facilities Update'!#REF!</f>
        <v>#REF!</v>
      </c>
      <c r="C30" s="3" t="str">
        <f>IF(ISNUMBER('Facilities Update'!#REF!),'Facilities Update'!#REF!,"")</f>
        <v/>
      </c>
    </row>
    <row r="31" spans="2:3" x14ac:dyDescent="0.25">
      <c r="B31" s="10" t="e">
        <f>'Facilities Update'!#REF!</f>
        <v>#REF!</v>
      </c>
      <c r="C31" s="3" t="str">
        <f>IF(ISNUMBER('Facilities Update'!#REF!),'Facilities Update'!#REF!,"")</f>
        <v/>
      </c>
    </row>
    <row r="32" spans="2:3" x14ac:dyDescent="0.25">
      <c r="B32" s="10" t="e">
        <f>'Facilities Update'!#REF!</f>
        <v>#REF!</v>
      </c>
      <c r="C32" s="3" t="str">
        <f>IF(ISNUMBER('Facilities Update'!#REF!),'Facilities Update'!#REF!,"")</f>
        <v/>
      </c>
    </row>
    <row r="33" spans="2:3" x14ac:dyDescent="0.25">
      <c r="B33" s="10" t="e">
        <f>'Facilities Update'!#REF!</f>
        <v>#REF!</v>
      </c>
      <c r="C33" s="3" t="str">
        <f>IF(ISNUMBER('Facilities Update'!#REF!),'Facilities Update'!#REF!,"")</f>
        <v/>
      </c>
    </row>
    <row r="34" spans="2:3" x14ac:dyDescent="0.25">
      <c r="B34" s="10" t="e">
        <f>'Facilities Update'!#REF!</f>
        <v>#REF!</v>
      </c>
      <c r="C34" s="3" t="str">
        <f>IF(ISNUMBER('Facilities Update'!#REF!),'Facilities Update'!#REF!,"")</f>
        <v/>
      </c>
    </row>
    <row r="35" spans="2:3" ht="30" x14ac:dyDescent="0.25">
      <c r="B35" s="10" t="str">
        <f>'Facilities Update'!$C23</f>
        <v>Chambers Creek Receipt Meter Station</v>
      </c>
      <c r="C35" s="3">
        <f>IF(ISNUMBER('Facilities Update'!I23),'Facilities Update'!I23,"")</f>
        <v>4</v>
      </c>
    </row>
    <row r="36" spans="2:3" x14ac:dyDescent="0.25">
      <c r="B36" s="10" t="e">
        <f>'Facilities Update'!#REF!</f>
        <v>#REF!</v>
      </c>
      <c r="C36" s="3" t="str">
        <f>IF(ISNUMBER('Facilities Update'!#REF!),'Facilities Update'!#REF!,"")</f>
        <v/>
      </c>
    </row>
    <row r="37" spans="2:3" x14ac:dyDescent="0.25">
      <c r="B37" s="10" t="e">
        <f>'Facilities Update'!#REF!</f>
        <v>#REF!</v>
      </c>
      <c r="C37" s="3" t="str">
        <f>IF(ISNUMBER('Facilities Update'!#REF!),'Facilities Update'!#REF!,"")</f>
        <v/>
      </c>
    </row>
    <row r="38" spans="2:3" x14ac:dyDescent="0.25">
      <c r="B38" s="10" t="e">
        <f>'Facilities Update'!#REF!</f>
        <v>#REF!</v>
      </c>
      <c r="C38" s="3" t="str">
        <f>IF(ISNUMBER('Facilities Update'!#REF!),'Facilities Update'!#REF!,"")</f>
        <v/>
      </c>
    </row>
    <row r="39" spans="2:3" x14ac:dyDescent="0.25">
      <c r="B39" s="10" t="e">
        <f>'Facilities Update'!#REF!</f>
        <v>#REF!</v>
      </c>
      <c r="C39" s="3" t="str">
        <f>IF(ISNUMBER('Facilities Update'!#REF!),'Facilities Update'!#REF!,"")</f>
        <v/>
      </c>
    </row>
    <row r="40" spans="2:3" ht="90" x14ac:dyDescent="0.25">
      <c r="B40" s="10" t="str">
        <f>'Facilities Update'!$C33</f>
        <v>Groundbirch Mainline (Saturn Section) &amp; Saddle Hills Unit Addition:
Saddle Hills Compressor Station Unit Addition</v>
      </c>
      <c r="C40" s="3" t="str">
        <f>IF(ISNUMBER('Facilities Update'!I33),'Facilities Update'!I33,"")</f>
        <v/>
      </c>
    </row>
    <row r="41" spans="2:3" x14ac:dyDescent="0.25">
      <c r="B41" s="10" t="e">
        <f>'Facilities Update'!#REF!</f>
        <v>#REF!</v>
      </c>
      <c r="C41" s="3" t="str">
        <f>IF(ISNUMBER('Facilities Update'!#REF!),'Facilities Update'!#REF!,"")</f>
        <v/>
      </c>
    </row>
    <row r="42" spans="2:3" x14ac:dyDescent="0.25">
      <c r="B42" s="10" t="e">
        <f>'Facilities Update'!#REF!</f>
        <v>#REF!</v>
      </c>
      <c r="C42" s="3" t="str">
        <f>IF(ISNUMBER('Facilities Update'!#REF!),'Facilities Update'!#REF!,"")</f>
        <v/>
      </c>
    </row>
    <row r="43" spans="2:3" x14ac:dyDescent="0.25">
      <c r="B43" s="10" t="e">
        <f>'Facilities Update'!#REF!</f>
        <v>#REF!</v>
      </c>
      <c r="C43" s="3" t="str">
        <f>IF(ISNUMBER('Facilities Update'!#REF!),'Facilities Update'!#REF!,"")</f>
        <v/>
      </c>
    </row>
    <row r="44" spans="2:3" x14ac:dyDescent="0.25">
      <c r="B44" s="10" t="e">
        <f>'Facilities Update'!#REF!</f>
        <v>#REF!</v>
      </c>
      <c r="C44" s="3" t="str">
        <f>IF(ISNUMBER('Facilities Update'!#REF!),'Facilities Update'!#REF!,"")</f>
        <v/>
      </c>
    </row>
    <row r="45" spans="2:3" x14ac:dyDescent="0.25">
      <c r="B45" s="10" t="e">
        <f>'Facilities Update'!#REF!</f>
        <v>#REF!</v>
      </c>
      <c r="C45" s="3" t="str">
        <f>IF(ISNUMBER('Facilities Update'!#REF!),'Facilities Update'!#REF!,"")</f>
        <v/>
      </c>
    </row>
    <row r="46" spans="2:3" x14ac:dyDescent="0.25">
      <c r="B46" s="10" t="e">
        <f>'Facilities Update'!#REF!</f>
        <v>#REF!</v>
      </c>
      <c r="C46" s="3" t="e">
        <f>'Facilities Update'!#REF!</f>
        <v>#REF!</v>
      </c>
    </row>
    <row r="47" spans="2:3" x14ac:dyDescent="0.25">
      <c r="B47" s="10" t="e">
        <f>'Facilities Update'!#REF!</f>
        <v>#REF!</v>
      </c>
      <c r="C47" s="3" t="str">
        <f>IF(ISNUMBER('Facilities Update'!#REF!),'Facilities Update'!#REF!,"")</f>
        <v/>
      </c>
    </row>
    <row r="48" spans="2:3" x14ac:dyDescent="0.25">
      <c r="B48" s="10" t="e">
        <f>'Facilities Update'!#REF!</f>
        <v>#REF!</v>
      </c>
      <c r="C48" s="3" t="str">
        <f>IF(ISNUMBER('Facilities Update'!#REF!),'Facilities Update'!#REF!,"")</f>
        <v/>
      </c>
    </row>
    <row r="49" spans="2:3" x14ac:dyDescent="0.25">
      <c r="B49" s="10" t="e">
        <f>'Facilities Update'!#REF!</f>
        <v>#REF!</v>
      </c>
      <c r="C49" s="3" t="e">
        <f>'Facilities Update'!#REF!</f>
        <v>#REF!</v>
      </c>
    </row>
    <row r="50" spans="2:3" x14ac:dyDescent="0.25">
      <c r="B50" s="10" t="e">
        <f>'Facilities Update'!#REF!</f>
        <v>#REF!</v>
      </c>
      <c r="C50" s="3" t="str">
        <f>IF(ISNUMBER('Facilities Update'!#REF!),'Facilities Update'!#REF!,"")</f>
        <v/>
      </c>
    </row>
    <row r="51" spans="2:3" x14ac:dyDescent="0.25">
      <c r="B51" s="10" t="e">
        <f>'Facilities Update'!#REF!</f>
        <v>#REF!</v>
      </c>
      <c r="C51" s="3" t="str">
        <f>IF(ISNUMBER('Facilities Update'!#REF!),'Facilities Update'!#REF!,"")</f>
        <v/>
      </c>
    </row>
    <row r="52" spans="2:3" ht="45" x14ac:dyDescent="0.25">
      <c r="B52" s="10" t="str">
        <f>'Facilities Update'!$C3</f>
        <v>2017 Meter Stations and Laterals Abandonment Program</v>
      </c>
      <c r="C52" s="3">
        <f>IF(ISNUMBER('Facilities Update'!I3),'Facilities Update'!I3,"")</f>
        <v>16.399999999999999</v>
      </c>
    </row>
    <row r="53" spans="2:3" x14ac:dyDescent="0.25">
      <c r="B53" s="10" t="e">
        <f>'Facilities Update'!#REF!</f>
        <v>#REF!</v>
      </c>
      <c r="C53" s="3" t="str">
        <f>IF(ISNUMBER('Facilities Update'!#REF!),'Facilities Update'!#REF!,"")</f>
        <v/>
      </c>
    </row>
    <row r="54" spans="2:3" x14ac:dyDescent="0.25">
      <c r="B54" s="10" t="e">
        <f>'Facilities Update'!#REF!</f>
        <v>#REF!</v>
      </c>
      <c r="C54" s="3" t="str">
        <f>IF(ISNUMBER('Facilities Update'!#REF!),'Facilities Update'!#REF!,"")</f>
        <v/>
      </c>
    </row>
    <row r="55" spans="2:3" ht="30" x14ac:dyDescent="0.25">
      <c r="B55" s="10" t="str">
        <f>'Facilities Update'!$C29</f>
        <v>Emerson Creek Compressor Station</v>
      </c>
      <c r="C55" s="3" t="str">
        <f>IF(ISNUMBER('Facilities Update'!I29),'Facilities Update'!I29,"")</f>
        <v/>
      </c>
    </row>
    <row r="56" spans="2:3" x14ac:dyDescent="0.25">
      <c r="B56" s="10" t="e">
        <f>'Facilities Update'!#REF!</f>
        <v>#REF!</v>
      </c>
      <c r="C56" s="3" t="str">
        <f>IF(ISNUMBER('Facilities Update'!#REF!),'Facilities Update'!#REF!,"")</f>
        <v/>
      </c>
    </row>
    <row r="57" spans="2:3" x14ac:dyDescent="0.25">
      <c r="B57" s="10" t="e">
        <f>'Facilities Update'!#REF!</f>
        <v>#REF!</v>
      </c>
      <c r="C57" s="3" t="str">
        <f>IF(ISNUMBER('Facilities Update'!#REF!),'Facilities Update'!#REF!,"")</f>
        <v/>
      </c>
    </row>
    <row r="58" spans="2:3" ht="45" x14ac:dyDescent="0.25">
      <c r="B58" s="10" t="str">
        <f>'Facilities Update'!$C4</f>
        <v>2018 Meter Station and Laterals Abandonment Program</v>
      </c>
      <c r="C58" s="3" t="str">
        <f>IF(ISNUMBER('Facilities Update'!I4),'Facilities Update'!I4,"")</f>
        <v/>
      </c>
    </row>
    <row r="59" spans="2:3" ht="45" x14ac:dyDescent="0.25">
      <c r="B59" s="10" t="str">
        <f>'Facilities Update'!$C5</f>
        <v>2018 Pipelines and Associated Facilities Decommissioning Program</v>
      </c>
      <c r="C59" s="3" t="str">
        <f>IF(ISNUMBER('Facilities Update'!I5),'Facilities Update'!I5,"")</f>
        <v/>
      </c>
    </row>
    <row r="60" spans="2:3" ht="75" x14ac:dyDescent="0.25">
      <c r="B60" s="10" t="str">
        <f>'Facilities Update'!$C9</f>
        <v>2021 NGTL System Expansion Project:
Didsbury Compressor Station &amp; Coolers</v>
      </c>
      <c r="C60" s="3" t="str">
        <f>IF(ISNUMBER('Facilities Update'!I9),'Facilities Update'!I9,"")</f>
        <v/>
      </c>
    </row>
    <row r="61" spans="2:3" ht="75" x14ac:dyDescent="0.25">
      <c r="B61" s="10" t="str">
        <f>'Facilities Update'!$C10</f>
        <v>2021 NGTL System Expansion Project:
Edson Mainline Loop No.4 (Brewster)</v>
      </c>
      <c r="C61" s="3" t="str">
        <f>IF(ISNUMBER('Facilities Update'!I10),'Facilities Update'!I10,"")</f>
        <v/>
      </c>
    </row>
    <row r="62" spans="2:3" ht="75" x14ac:dyDescent="0.25">
      <c r="B62" s="10" t="str">
        <f>'Facilities Update'!$C11</f>
        <v>2021 NGTL System Expansion Project:
Edson Mainline Loop No.4 (Dismal Creek)</v>
      </c>
      <c r="C62" s="3" t="str">
        <f>IF(ISNUMBER('Facilities Update'!I11),'Facilities Update'!I11,"")</f>
        <v/>
      </c>
    </row>
    <row r="63" spans="2:3" ht="75" x14ac:dyDescent="0.25">
      <c r="B63" s="10" t="str">
        <f>'Facilities Update'!$C12</f>
        <v>2021 NGTL System Expansion Project:
Edson Mainline Loop No.4 (Robb)</v>
      </c>
      <c r="C63" s="3" t="str">
        <f>IF(ISNUMBER('Facilities Update'!I12),'Facilities Update'!I12,"")</f>
        <v/>
      </c>
    </row>
    <row r="64" spans="2:3" ht="75" x14ac:dyDescent="0.25">
      <c r="B64" s="10" t="str">
        <f>'Facilities Update'!$C13</f>
        <v>2021 NGTL System Expansion Project:
Grande Prairie Mainline Loop No.2 (Colt Section)</v>
      </c>
      <c r="C64" s="3" t="str">
        <f>IF(ISNUMBER('Facilities Update'!I13),'Facilities Update'!I13,"")</f>
        <v/>
      </c>
    </row>
    <row r="65" spans="2:3" ht="75" x14ac:dyDescent="0.25">
      <c r="B65" s="10" t="str">
        <f>'Facilities Update'!$C14</f>
        <v>2021 NGTL System Expansion Project:
Grande Prairie Mainline Loop No.2 (Deep Valley)</v>
      </c>
      <c r="C65" s="3" t="str">
        <f>IF(ISNUMBER('Facilities Update'!I14),'Facilities Update'!I14,"")</f>
        <v/>
      </c>
    </row>
    <row r="66" spans="2:3" ht="75" x14ac:dyDescent="0.25">
      <c r="B66" s="10" t="str">
        <f>'Facilities Update'!$C15</f>
        <v>2021 NGTL System Expansion Project:
Grande Prairie Mainline Loop No.2 (Karr)</v>
      </c>
      <c r="C66" s="3" t="str">
        <f>IF(ISNUMBER('Facilities Update'!I15),'Facilities Update'!I15,"")</f>
        <v/>
      </c>
    </row>
    <row r="67" spans="2:3" ht="90" x14ac:dyDescent="0.25">
      <c r="B67" s="10" t="str">
        <f>'Facilities Update'!$C16</f>
        <v xml:space="preserve">2021 NGTL System Expansion Project:
Grande Prairie Mainline Loop No.3 (Elmworth Section 2 &amp; 3) </v>
      </c>
      <c r="C67" s="3" t="str">
        <f>IF(ISNUMBER('Facilities Update'!I16),'Facilities Update'!I16,"")</f>
        <v/>
      </c>
    </row>
    <row r="68" spans="2:3" x14ac:dyDescent="0.25">
      <c r="B68" s="10" t="e">
        <f>'Facilities Update'!#REF!</f>
        <v>#REF!</v>
      </c>
      <c r="C68" s="3" t="str">
        <f>IF(ISNUMBER('Facilities Update'!#REF!),'Facilities Update'!#REF!,"")</f>
        <v/>
      </c>
    </row>
    <row r="69" spans="2:3" ht="75" x14ac:dyDescent="0.25">
      <c r="B69" s="10" t="str">
        <f>'Facilities Update'!$C17</f>
        <v>2021 NGTL System Expansion Project:
Grande Prairie Mainline Loop No.4 (Valhalla)</v>
      </c>
      <c r="C69" s="3" t="str">
        <f>IF(ISNUMBER('Facilities Update'!I17),'Facilities Update'!I17,"")</f>
        <v/>
      </c>
    </row>
    <row r="70" spans="2:3" ht="75" x14ac:dyDescent="0.25">
      <c r="B70" s="10" t="str">
        <f>'Facilities Update'!$C18</f>
        <v>2021 NGTL System Expansion Project:
January Creek Control Valve Addition</v>
      </c>
      <c r="C70" s="3" t="str">
        <f>IF(ISNUMBER('Facilities Update'!I18),'Facilities Update'!I18,"")</f>
        <v/>
      </c>
    </row>
    <row r="71" spans="2:3" ht="75" x14ac:dyDescent="0.25">
      <c r="B71" s="10" t="str">
        <f>'Facilities Update'!$C19</f>
        <v>2021 NGTL System Expansion Project:
Nordegg Compressor Station Unit Addition</v>
      </c>
      <c r="C71" s="3" t="str">
        <f>IF(ISNUMBER('Facilities Update'!I19),'Facilities Update'!I19,"")</f>
        <v/>
      </c>
    </row>
    <row r="72" spans="2:3" ht="45" x14ac:dyDescent="0.25">
      <c r="B72" s="10" t="str">
        <f>'Facilities Update'!$C20</f>
        <v>2022 Meter Station and Laterals Abandonment Program</v>
      </c>
      <c r="C72" s="3">
        <f>IF(ISNUMBER('Facilities Update'!I20),'Facilities Update'!I20,"")</f>
        <v>23</v>
      </c>
    </row>
    <row r="73" spans="2:3" x14ac:dyDescent="0.25">
      <c r="B73" s="10" t="e">
        <f>'Facilities Update'!#REF!</f>
        <v>#REF!</v>
      </c>
      <c r="C73" s="3" t="str">
        <f>IF(ISNUMBER('Facilities Update'!#REF!),'Facilities Update'!#REF!,"")</f>
        <v/>
      </c>
    </row>
    <row r="74" spans="2:3" x14ac:dyDescent="0.25">
      <c r="B74" s="10" t="e">
        <f>'Facilities Update'!#REF!</f>
        <v>#REF!</v>
      </c>
      <c r="C74" s="3" t="str">
        <f>IF(ISNUMBER('Facilities Update'!#REF!),'Facilities Update'!#REF!,"")</f>
        <v/>
      </c>
    </row>
    <row r="75" spans="2:3" x14ac:dyDescent="0.25">
      <c r="B75" s="10" t="e">
        <f>'Facilities Update'!#REF!</f>
        <v>#REF!</v>
      </c>
      <c r="C75" s="3" t="str">
        <f>IF(ISNUMBER('Facilities Update'!#REF!),'Facilities Update'!#REF!,"")</f>
        <v/>
      </c>
    </row>
    <row r="76" spans="2:3" x14ac:dyDescent="0.25">
      <c r="B76" s="10" t="e">
        <f>'Facilities Update'!#REF!</f>
        <v>#REF!</v>
      </c>
      <c r="C76" s="3" t="str">
        <f>IF(ISNUMBER('Facilities Update'!#REF!),'Facilities Update'!#REF!,"")</f>
        <v/>
      </c>
    </row>
    <row r="77" spans="2:3" ht="45" x14ac:dyDescent="0.25">
      <c r="B77" s="10" t="str">
        <f>'Facilities Update'!$C24</f>
        <v>Clearwater Compressor Station Unit Addition &amp; Coolers</v>
      </c>
      <c r="C77" s="3" t="str">
        <f>IF(ISNUMBER('Facilities Update'!I24),'Facilities Update'!I24,"")</f>
        <v/>
      </c>
    </row>
    <row r="78" spans="2:3" x14ac:dyDescent="0.25">
      <c r="B78" s="10" t="e">
        <f>'Facilities Update'!#REF!</f>
        <v>#REF!</v>
      </c>
      <c r="C78" s="3" t="str">
        <f>IF(ISNUMBER('Facilities Update'!#REF!),'Facilities Update'!#REF!,"")</f>
        <v/>
      </c>
    </row>
    <row r="79" spans="2:3" x14ac:dyDescent="0.25">
      <c r="B79" s="10" t="e">
        <f>'Facilities Update'!#REF!</f>
        <v>#REF!</v>
      </c>
      <c r="C79" s="3" t="str">
        <f>IF(ISNUMBER('Facilities Update'!#REF!),'Facilities Update'!#REF!,"")</f>
        <v/>
      </c>
    </row>
    <row r="80" spans="2:3" x14ac:dyDescent="0.25">
      <c r="B80" s="10" t="e">
        <f>'Facilities Update'!#REF!</f>
        <v>#REF!</v>
      </c>
      <c r="C80" s="3" t="str">
        <f>IF(ISNUMBER('Facilities Update'!#REF!),'Facilities Update'!#REF!,"")</f>
        <v/>
      </c>
    </row>
    <row r="81" spans="2:3" x14ac:dyDescent="0.25">
      <c r="B81" s="10" t="e">
        <f>'Facilities Update'!#REF!</f>
        <v>#REF!</v>
      </c>
      <c r="C81" s="3" t="str">
        <f>IF(ISNUMBER('Facilities Update'!#REF!),'Facilities Update'!#REF!,"")</f>
        <v/>
      </c>
    </row>
    <row r="82" spans="2:3" x14ac:dyDescent="0.25">
      <c r="B82" s="10" t="e">
        <f>'Facilities Update'!#REF!</f>
        <v>#REF!</v>
      </c>
      <c r="C82" s="3" t="str">
        <f>IF(ISNUMBER('Facilities Update'!#REF!),'Facilities Update'!#REF!,"")</f>
        <v/>
      </c>
    </row>
    <row r="83" spans="2:3" x14ac:dyDescent="0.25">
      <c r="B83" s="10" t="e">
        <f>'Facilities Update'!#REF!</f>
        <v>#REF!</v>
      </c>
      <c r="C83" s="3" t="str">
        <f>IF(ISNUMBER('Facilities Update'!#REF!),'Facilities Update'!#REF!,"")</f>
        <v/>
      </c>
    </row>
    <row r="84" spans="2:3" x14ac:dyDescent="0.25">
      <c r="B84" s="10" t="e">
        <f>'Facilities Update'!#REF!</f>
        <v>#REF!</v>
      </c>
      <c r="C84" s="3" t="str">
        <f>IF(ISNUMBER('Facilities Update'!#REF!),'Facilities Update'!#REF!,"")</f>
        <v/>
      </c>
    </row>
    <row r="85" spans="2:3" ht="45" x14ac:dyDescent="0.25">
      <c r="B85" s="10" t="str">
        <f>'Facilities Update'!$C27</f>
        <v>Edson Mainline Expansion Project: Edson Mainline Loop No.4 (Alford Creek)</v>
      </c>
      <c r="C85" s="3" t="str">
        <f>IF(ISNUMBER('Facilities Update'!I27),'Facilities Update'!I27,"")</f>
        <v/>
      </c>
    </row>
    <row r="86" spans="2:3" ht="45" x14ac:dyDescent="0.25">
      <c r="B86" s="10" t="str">
        <f>'Facilities Update'!$C28</f>
        <v>Edson Mainline Expansion Project: Edson Mainline Loop No.4 (Elk River)</v>
      </c>
      <c r="C86" s="3" t="str">
        <f>IF(ISNUMBER('Facilities Update'!I28),'Facilities Update'!I28,"")</f>
        <v/>
      </c>
    </row>
    <row r="87" spans="2:3" x14ac:dyDescent="0.25">
      <c r="B87" s="10" t="e">
        <f>'Facilities Update'!#REF!</f>
        <v>#REF!</v>
      </c>
      <c r="C87" s="3" t="str">
        <f>IF(ISNUMBER('Facilities Update'!#REF!),'Facilities Update'!#REF!,"")</f>
        <v/>
      </c>
    </row>
    <row r="88" spans="2:3" x14ac:dyDescent="0.25">
      <c r="B88" s="10" t="e">
        <f>'Facilities Update'!#REF!</f>
        <v>#REF!</v>
      </c>
      <c r="C88" s="3" t="str">
        <f>IF(ISNUMBER('Facilities Update'!#REF!),'Facilities Update'!#REF!,"")</f>
        <v/>
      </c>
    </row>
    <row r="89" spans="2:3" x14ac:dyDescent="0.25">
      <c r="B89" s="10" t="e">
        <f>'Facilities Update'!#REF!</f>
        <v>#REF!</v>
      </c>
      <c r="C89" s="3" t="str">
        <f>IF(ISNUMBER('Facilities Update'!#REF!),'Facilities Update'!#REF!,"")</f>
        <v/>
      </c>
    </row>
    <row r="90" spans="2:3" x14ac:dyDescent="0.25">
      <c r="B90" s="10" t="e">
        <f>'Facilities Update'!#REF!</f>
        <v>#REF!</v>
      </c>
      <c r="C90" s="3" t="str">
        <f>IF(ISNUMBER('Facilities Update'!#REF!),'Facilities Update'!#REF!,"")</f>
        <v/>
      </c>
    </row>
    <row r="91" spans="2:3" x14ac:dyDescent="0.25">
      <c r="B91" s="10" t="e">
        <f>'Facilities Update'!#REF!</f>
        <v>#REF!</v>
      </c>
      <c r="C91" s="3" t="str">
        <f>IF(ISNUMBER('Facilities Update'!#REF!),'Facilities Update'!#REF!,"")</f>
        <v/>
      </c>
    </row>
    <row r="92" spans="2:3" x14ac:dyDescent="0.25">
      <c r="B92" s="10" t="e">
        <f>'Facilities Update'!#REF!</f>
        <v>#REF!</v>
      </c>
      <c r="C92" s="3" t="str">
        <f>IF(ISNUMBER('Facilities Update'!#REF!),'Facilities Update'!#REF!,"")</f>
        <v/>
      </c>
    </row>
    <row r="93" spans="2:3" ht="45" x14ac:dyDescent="0.25">
      <c r="B93" s="10" t="str">
        <f>'Facilities Update'!$C31</f>
        <v>Grande Prairie Mainline  Loop No. 4 
(Valhalla North Section)</v>
      </c>
      <c r="C93" s="3" t="str">
        <f>IF(ISNUMBER('Facilities Update'!I31),'Facilities Update'!I31,"")</f>
        <v/>
      </c>
    </row>
    <row r="94" spans="2:3" ht="30" x14ac:dyDescent="0.25">
      <c r="B94" s="10" t="str">
        <f>'Facilities Update'!$C34</f>
        <v>Groundbirch Mainline Loop (BC Section)</v>
      </c>
      <c r="C94" s="3" t="str">
        <f>IF(ISNUMBER('Facilities Update'!I34),'Facilities Update'!I34,"")</f>
        <v/>
      </c>
    </row>
    <row r="95" spans="2:3" x14ac:dyDescent="0.25">
      <c r="B95" s="10" t="str">
        <f>'Facilities Update'!$C36</f>
        <v>Gundy West No. 2</v>
      </c>
      <c r="C95" s="3">
        <f>IF(ISNUMBER('Facilities Update'!I36),'Facilities Update'!I36,"")</f>
        <v>3.6</v>
      </c>
    </row>
    <row r="96" spans="2:3" x14ac:dyDescent="0.25">
      <c r="B96" s="10" t="e">
        <f>'Facilities Update'!#REF!</f>
        <v>#REF!</v>
      </c>
      <c r="C96" s="3" t="str">
        <f>IF(ISNUMBER('Facilities Update'!#REF!),'Facilities Update'!#REF!,"")</f>
        <v/>
      </c>
    </row>
    <row r="97" spans="2:3" x14ac:dyDescent="0.25">
      <c r="B97" s="10" t="e">
        <f>'Facilities Update'!#REF!</f>
        <v>#REF!</v>
      </c>
      <c r="C97" s="3" t="str">
        <f>IF(ISNUMBER('Facilities Update'!#REF!),'Facilities Update'!#REF!,"")</f>
        <v/>
      </c>
    </row>
    <row r="98" spans="2:3" x14ac:dyDescent="0.25">
      <c r="B98" s="10" t="str">
        <f>'Facilities Update'!$C41</f>
        <v>Keephills Expansion (AP)</v>
      </c>
      <c r="C98" s="3">
        <f>IF(ISNUMBER('Facilities Update'!I41),'Facilities Update'!I41,"")</f>
        <v>5.8</v>
      </c>
    </row>
    <row r="99" spans="2:3" x14ac:dyDescent="0.25">
      <c r="B99" s="10" t="e">
        <f>'Facilities Update'!#REF!</f>
        <v>#REF!</v>
      </c>
      <c r="C99" s="3" t="str">
        <f>IF(ISNUMBER('Facilities Update'!#REF!),'Facilities Update'!#REF!,"")</f>
        <v/>
      </c>
    </row>
    <row r="100" spans="2:3" ht="30" x14ac:dyDescent="0.25">
      <c r="B100" s="10" t="str">
        <f>'Facilities Update'!$C47</f>
        <v>McLeod River Sales Meter Station</v>
      </c>
      <c r="C100" s="3">
        <f>IF(ISNUMBER('Facilities Update'!I47),'Facilities Update'!I47,"")</f>
        <v>4</v>
      </c>
    </row>
    <row r="101" spans="2:3" x14ac:dyDescent="0.25">
      <c r="B101" s="10" t="e">
        <f>'Facilities Update'!#REF!</f>
        <v>#REF!</v>
      </c>
      <c r="C101" s="3" t="str">
        <f>IF(ISNUMBER('Facilities Update'!#REF!),'Facilities Update'!#REF!,"")</f>
        <v/>
      </c>
    </row>
    <row r="102" spans="2:3" x14ac:dyDescent="0.25">
      <c r="B102" s="10" t="e">
        <f>'Facilities Update'!#REF!</f>
        <v>#REF!</v>
      </c>
      <c r="C102" s="3" t="str">
        <f>IF(ISNUMBER('Facilities Update'!#REF!),'Facilities Update'!#REF!,"")</f>
        <v/>
      </c>
    </row>
    <row r="103" spans="2:3" x14ac:dyDescent="0.25">
      <c r="B103" s="10" t="e">
        <f>'Facilities Update'!#REF!</f>
        <v>#REF!</v>
      </c>
      <c r="C103" s="3" t="str">
        <f>IF(ISNUMBER('Facilities Update'!#REF!),'Facilities Update'!#REF!,"")</f>
        <v/>
      </c>
    </row>
    <row r="104" spans="2:3" x14ac:dyDescent="0.25">
      <c r="B104" s="10" t="e">
        <f>'Facilities Update'!#REF!</f>
        <v>#REF!</v>
      </c>
      <c r="C104" s="3" t="str">
        <f>IF(ISNUMBER('Facilities Update'!#REF!),'Facilities Update'!#REF!,"")</f>
        <v/>
      </c>
    </row>
    <row r="105" spans="2:3" x14ac:dyDescent="0.25">
      <c r="B105" s="10" t="e">
        <f>'Facilities Update'!#REF!</f>
        <v>#REF!</v>
      </c>
      <c r="C105" s="3" t="str">
        <f>IF(ISNUMBER('Facilities Update'!#REF!),'Facilities Update'!#REF!,"")</f>
        <v/>
      </c>
    </row>
    <row r="106" spans="2:3" ht="30" x14ac:dyDescent="0.25">
      <c r="B106" s="10" t="str">
        <f>'Facilities Update'!$C48</f>
        <v>Mildred Lake West Sales Meter Station</v>
      </c>
      <c r="C106" s="3">
        <f>IF(ISNUMBER('Facilities Update'!I48),'Facilities Update'!I48,"")</f>
        <v>6.6</v>
      </c>
    </row>
    <row r="107" spans="2:3" ht="60" x14ac:dyDescent="0.25">
      <c r="B107" s="10" t="str">
        <f>'Facilities Update'!$C49</f>
        <v>North Corridor Expansion Project: Hidden Lake North Compressor Station Unit Addition</v>
      </c>
      <c r="C107" s="3" t="str">
        <f>IF(ISNUMBER('Facilities Update'!I49),'Facilities Update'!I49,"")</f>
        <v/>
      </c>
    </row>
    <row r="108" spans="2:3" ht="60" x14ac:dyDescent="0.25">
      <c r="B108" s="10" t="str">
        <f>'Facilities Update'!$C50</f>
        <v>North Corridor Expansion Project: North Central Corridor Loop (North Star Section 2)</v>
      </c>
      <c r="C108" s="3" t="str">
        <f>IF(ISNUMBER('Facilities Update'!I50),'Facilities Update'!I50,"")</f>
        <v/>
      </c>
    </row>
    <row r="109" spans="2:3" ht="60" x14ac:dyDescent="0.25">
      <c r="B109" s="10" t="str">
        <f>'Facilities Update'!$C51</f>
        <v>North Corridor Expansion Project: North Central Corridor Loop (Red Earth Section 3)</v>
      </c>
      <c r="C109" s="3" t="str">
        <f>IF(ISNUMBER('Facilities Update'!I51),'Facilities Update'!I51,"")</f>
        <v/>
      </c>
    </row>
    <row r="110" spans="2:3" x14ac:dyDescent="0.25">
      <c r="B110" s="10" t="e">
        <f>'Facilities Update'!#REF!</f>
        <v>#REF!</v>
      </c>
      <c r="C110" s="3" t="str">
        <f>IF(ISNUMBER('Facilities Update'!#REF!),'Facilities Update'!#REF!,"")</f>
        <v/>
      </c>
    </row>
    <row r="111" spans="2:3" x14ac:dyDescent="0.25">
      <c r="B111" s="10" t="e">
        <f>'Facilities Update'!#REF!</f>
        <v>#REF!</v>
      </c>
      <c r="C111" s="3" t="str">
        <f>IF(ISNUMBER('Facilities Update'!#REF!),'Facilities Update'!#REF!,"")</f>
        <v/>
      </c>
    </row>
    <row r="112" spans="2:3" x14ac:dyDescent="0.25">
      <c r="B112" s="10" t="e">
        <f>'Facilities Update'!#REF!</f>
        <v>#REF!</v>
      </c>
      <c r="C112" s="3" t="str">
        <f>IF(ISNUMBER('Facilities Update'!#REF!),'Facilities Update'!#REF!,"")</f>
        <v/>
      </c>
    </row>
    <row r="113" spans="2:3" x14ac:dyDescent="0.25">
      <c r="B113" s="10" t="e">
        <f>'Facilities Update'!#REF!</f>
        <v>#REF!</v>
      </c>
      <c r="C113" s="3" t="str">
        <f>IF(ISNUMBER('Facilities Update'!#REF!),'Facilities Update'!#REF!,"")</f>
        <v/>
      </c>
    </row>
    <row r="114" spans="2:3" x14ac:dyDescent="0.25">
      <c r="B114" s="10" t="e">
        <f>'Facilities Update'!#REF!</f>
        <v>#REF!</v>
      </c>
      <c r="C114" s="3" t="str">
        <f>IF(ISNUMBER('Facilities Update'!#REF!),'Facilities Update'!#REF!,"")</f>
        <v/>
      </c>
    </row>
    <row r="115" spans="2:3" x14ac:dyDescent="0.25">
      <c r="B115" s="10" t="e">
        <f>'Facilities Update'!#REF!</f>
        <v>#REF!</v>
      </c>
      <c r="C115" s="3" t="str">
        <f>IF(ISNUMBER('Facilities Update'!#REF!),'Facilities Update'!#REF!,"")</f>
        <v/>
      </c>
    </row>
    <row r="116" spans="2:3" x14ac:dyDescent="0.25">
      <c r="B116" s="10" t="e">
        <f>'Facilities Update'!#REF!</f>
        <v>#REF!</v>
      </c>
      <c r="C116" s="3" t="str">
        <f>IF(ISNUMBER('Facilities Update'!#REF!),'Facilities Update'!#REF!,"")</f>
        <v/>
      </c>
    </row>
    <row r="117" spans="2:3" x14ac:dyDescent="0.25">
      <c r="B117" s="10" t="e">
        <f>'Facilities Update'!#REF!</f>
        <v>#REF!</v>
      </c>
      <c r="C117" s="3" t="str">
        <f>IF(ISNUMBER('Facilities Update'!#REF!),'Facilities Update'!#REF!,"")</f>
        <v/>
      </c>
    </row>
    <row r="118" spans="2:3" ht="45" x14ac:dyDescent="0.25">
      <c r="B118" s="10" t="str">
        <f>'Facilities Update'!$C58</f>
        <v>Pioneer Pipeline Asset Purchase 
(AP)</v>
      </c>
      <c r="C118" s="3" t="str">
        <f>IF(ISNUMBER('Facilities Update'!I58),'Facilities Update'!I58,"")</f>
        <v/>
      </c>
    </row>
    <row r="119" spans="2:3" ht="30" x14ac:dyDescent="0.25">
      <c r="B119" s="10" t="str">
        <f>'Facilities Update'!$C59</f>
        <v>Pioneer South Pipeline Acquisition</v>
      </c>
      <c r="C119" s="3" t="str">
        <f>IF(ISNUMBER('Facilities Update'!I59),'Facilities Update'!I59,"")</f>
        <v/>
      </c>
    </row>
    <row r="120" spans="2:3" x14ac:dyDescent="0.25">
      <c r="B120" s="10" t="e">
        <f>'Facilities Update'!#REF!</f>
        <v>#REF!</v>
      </c>
      <c r="C120" s="3" t="str">
        <f>IF(ISNUMBER('Facilities Update'!#REF!),'Facilities Update'!#REF!,"")</f>
        <v/>
      </c>
    </row>
    <row r="121" spans="2:3" x14ac:dyDescent="0.25">
      <c r="B121" s="10" t="e">
        <f>'Facilities Update'!#REF!</f>
        <v>#REF!</v>
      </c>
      <c r="C121" s="3" t="str">
        <f>IF(ISNUMBER('Facilities Update'!#REF!),'Facilities Update'!#REF!,"")</f>
        <v/>
      </c>
    </row>
    <row r="122" spans="2:3" x14ac:dyDescent="0.25">
      <c r="B122" s="10" t="e">
        <f>'Facilities Update'!#REF!</f>
        <v>#REF!</v>
      </c>
      <c r="C122" s="3" t="str">
        <f>IF(ISNUMBER('Facilities Update'!#REF!),'Facilities Update'!#REF!,"")</f>
        <v/>
      </c>
    </row>
    <row r="123" spans="2:3" x14ac:dyDescent="0.25">
      <c r="B123" s="10" t="e">
        <f>'Facilities Update'!#REF!</f>
        <v>#REF!</v>
      </c>
      <c r="C123" s="3" t="str">
        <f>IF(ISNUMBER('Facilities Update'!#REF!),'Facilities Update'!#REF!,"")</f>
        <v/>
      </c>
    </row>
    <row r="124" spans="2:3" x14ac:dyDescent="0.25">
      <c r="B124" s="10" t="e">
        <f>'Facilities Update'!#REF!</f>
        <v>#REF!</v>
      </c>
      <c r="C124" s="3" t="str">
        <f>IF(ISNUMBER('Facilities Update'!#REF!),'Facilities Update'!#REF!,"")</f>
        <v/>
      </c>
    </row>
    <row r="125" spans="2:3" x14ac:dyDescent="0.25">
      <c r="B125" s="10" t="e">
        <f>'Facilities Update'!#REF!</f>
        <v>#REF!</v>
      </c>
      <c r="C125" s="3" t="str">
        <f>IF(ISNUMBER('Facilities Update'!#REF!),'Facilities Update'!#REF!,"")</f>
        <v/>
      </c>
    </row>
    <row r="126" spans="2:3" ht="30" x14ac:dyDescent="0.25">
      <c r="B126" s="10" t="str">
        <f>'Facilities Update'!$C61</f>
        <v>Saddle Lake Lateral Loop (Cold Lake Section)</v>
      </c>
      <c r="C126" s="3" t="str">
        <f>IF(ISNUMBER('Facilities Update'!I61),'Facilities Update'!I61,"")</f>
        <v/>
      </c>
    </row>
    <row r="127" spans="2:3" x14ac:dyDescent="0.25">
      <c r="B127" s="10" t="e">
        <f>'Facilities Update'!#REF!</f>
        <v>#REF!</v>
      </c>
      <c r="C127" s="3" t="str">
        <f>IF(ISNUMBER('Facilities Update'!#REF!),'Facilities Update'!#REF!,"")</f>
        <v/>
      </c>
    </row>
    <row r="128" spans="2:3" x14ac:dyDescent="0.25">
      <c r="B128" s="10" t="e">
        <f>'Facilities Update'!#REF!</f>
        <v>#REF!</v>
      </c>
      <c r="C128" s="3" t="str">
        <f>IF(ISNUMBER('Facilities Update'!#REF!),'Facilities Update'!#REF!,"")</f>
        <v/>
      </c>
    </row>
    <row r="129" spans="2:3" ht="45" x14ac:dyDescent="0.25">
      <c r="B129" s="10" t="str">
        <f>'Facilities Update'!$C62</f>
        <v xml:space="preserve">Scotford PDH Delivery Meter Station (AP)
</v>
      </c>
      <c r="C129" s="3" t="str">
        <f>IF(ISNUMBER('Facilities Update'!I62),'Facilities Update'!I62,"")</f>
        <v/>
      </c>
    </row>
    <row r="130" spans="2:3" x14ac:dyDescent="0.25">
      <c r="B130" s="10" t="e">
        <f>'Facilities Update'!#REF!</f>
        <v>#REF!</v>
      </c>
      <c r="C130" s="3" t="str">
        <f>IF(ISNUMBER('Facilities Update'!#REF!),'Facilities Update'!#REF!,"")</f>
        <v/>
      </c>
    </row>
    <row r="131" spans="2:3" x14ac:dyDescent="0.25">
      <c r="B131" s="10" t="e">
        <f>'Facilities Update'!#REF!</f>
        <v>#REF!</v>
      </c>
      <c r="C131" s="3" t="str">
        <f>IF(ISNUMBER('Facilities Update'!#REF!),'Facilities Update'!#REF!,"")</f>
        <v/>
      </c>
    </row>
    <row r="132" spans="2:3" ht="30" x14ac:dyDescent="0.25">
      <c r="B132" s="10" t="str">
        <f>'Facilities Update'!$C63</f>
        <v>Smoky River South Sales Meter Station</v>
      </c>
      <c r="C132" s="3">
        <f>IF(ISNUMBER('Facilities Update'!I63),'Facilities Update'!I63,"")</f>
        <v>4.5</v>
      </c>
    </row>
    <row r="133" spans="2:3" x14ac:dyDescent="0.25">
      <c r="B133" s="10" t="e">
        <f>'Facilities Update'!#REF!</f>
        <v>#REF!</v>
      </c>
      <c r="C133" s="3" t="str">
        <f>IF(ISNUMBER('Facilities Update'!#REF!),'Facilities Update'!#REF!,"")</f>
        <v/>
      </c>
    </row>
    <row r="134" spans="2:3" ht="30" x14ac:dyDescent="0.25">
      <c r="B134" s="10" t="str">
        <f>'Facilities Update'!$C64</f>
        <v>South Airdrie Lateral - Pipeline Acquisition (AP)</v>
      </c>
      <c r="C134" s="3" t="str">
        <f>IF(ISNUMBER('Facilities Update'!I64),'Facilities Update'!I64,"")</f>
        <v/>
      </c>
    </row>
    <row r="135" spans="2:3" ht="45" x14ac:dyDescent="0.25">
      <c r="B135" s="10" t="str">
        <f>'Facilities Update'!$C65</f>
        <v xml:space="preserve">Spruce Grove and Stony Plain UPU – Installation (AP)
</v>
      </c>
      <c r="C135" s="3"/>
    </row>
    <row r="136" spans="2:3" x14ac:dyDescent="0.25">
      <c r="B136" s="10" t="e">
        <f>'Facilities Update'!#REF!</f>
        <v>#REF!</v>
      </c>
      <c r="C136" s="3"/>
    </row>
    <row r="137" spans="2:3" x14ac:dyDescent="0.25">
      <c r="B137" s="10" t="e">
        <f>'Facilities Update'!#REF!</f>
        <v>#REF!</v>
      </c>
      <c r="C137" s="3"/>
    </row>
    <row r="138" spans="2:3" x14ac:dyDescent="0.25">
      <c r="B138" s="10" t="e">
        <f>'Facilities Update'!#REF!</f>
        <v>#REF!</v>
      </c>
      <c r="C138" s="3"/>
    </row>
    <row r="139" spans="2:3" ht="75" x14ac:dyDescent="0.25">
      <c r="B139" s="10" t="str">
        <f>'Facilities Update'!$C66</f>
        <v>Urban Pipeline Replacement Project:
Edmonton UPR – NE Connector (AP)</v>
      </c>
      <c r="C139" s="3"/>
    </row>
    <row r="140" spans="2:3" ht="120" x14ac:dyDescent="0.25">
      <c r="B140" s="10" t="str">
        <f>'Facilities Update'!$C67</f>
        <v>Variance Application Meters
Blair Creek
Gundy
Kobes
Altares
Aitken Creek Interconnect</v>
      </c>
      <c r="C140" s="3"/>
    </row>
    <row r="141" spans="2:3" ht="60" x14ac:dyDescent="0.25">
      <c r="B141" s="10" t="str">
        <f>'Facilities Update'!$C71</f>
        <v>West Path Delivery 2023 
WAML Loop No. 2 (Longview)</v>
      </c>
      <c r="C141" s="3"/>
    </row>
    <row r="142" spans="2:3" x14ac:dyDescent="0.25">
      <c r="B142" s="10" t="e">
        <f>'Facilities Update'!#REF!</f>
        <v>#REF!</v>
      </c>
      <c r="C142" s="3"/>
    </row>
    <row r="143" spans="2:3" x14ac:dyDescent="0.25">
      <c r="B143" s="8"/>
    </row>
    <row r="144" spans="2:3" x14ac:dyDescent="0.25">
      <c r="B144" s="8"/>
    </row>
    <row r="145" spans="2:2" x14ac:dyDescent="0.25">
      <c r="B145" s="8"/>
    </row>
    <row r="146" spans="2:2" x14ac:dyDescent="0.25">
      <c r="B146" s="8"/>
    </row>
    <row r="147" spans="2:2" x14ac:dyDescent="0.25">
      <c r="B147" s="8"/>
    </row>
    <row r="148" spans="2:2" x14ac:dyDescent="0.25">
      <c r="B148" s="8"/>
    </row>
    <row r="149" spans="2:2" x14ac:dyDescent="0.25">
      <c r="B149" s="8"/>
    </row>
    <row r="150" spans="2:2" x14ac:dyDescent="0.25">
      <c r="B150" s="8"/>
    </row>
    <row r="151" spans="2:2" x14ac:dyDescent="0.25">
      <c r="B151" s="8"/>
    </row>
    <row r="152" spans="2:2" x14ac:dyDescent="0.25">
      <c r="B152" s="8"/>
    </row>
    <row r="153" spans="2:2" x14ac:dyDescent="0.25">
      <c r="B153" s="8"/>
    </row>
    <row r="154" spans="2:2" x14ac:dyDescent="0.25">
      <c r="B154" s="8"/>
    </row>
    <row r="155" spans="2:2" x14ac:dyDescent="0.25">
      <c r="B155" s="8"/>
    </row>
    <row r="156" spans="2:2" x14ac:dyDescent="0.25">
      <c r="B156" s="8"/>
    </row>
    <row r="157" spans="2:2" x14ac:dyDescent="0.25">
      <c r="B157" s="8"/>
    </row>
    <row r="158" spans="2:2" x14ac:dyDescent="0.25">
      <c r="B158" s="8"/>
    </row>
    <row r="159" spans="2:2" x14ac:dyDescent="0.25">
      <c r="B159" s="8"/>
    </row>
    <row r="160" spans="2:2" x14ac:dyDescent="0.25">
      <c r="B160" s="8"/>
    </row>
    <row r="161" spans="2:2" x14ac:dyDescent="0.25">
      <c r="B161" s="8"/>
    </row>
    <row r="162" spans="2:2" x14ac:dyDescent="0.25">
      <c r="B162" s="8"/>
    </row>
    <row r="163" spans="2:2" x14ac:dyDescent="0.25">
      <c r="B163" s="8"/>
    </row>
    <row r="164" spans="2:2" x14ac:dyDescent="0.25">
      <c r="B164" s="8"/>
    </row>
    <row r="165" spans="2:2" x14ac:dyDescent="0.25">
      <c r="B165" s="8"/>
    </row>
    <row r="166" spans="2:2" x14ac:dyDescent="0.25">
      <c r="B166" s="8"/>
    </row>
    <row r="167" spans="2:2" x14ac:dyDescent="0.25">
      <c r="B167" s="8"/>
    </row>
    <row r="168" spans="2:2" x14ac:dyDescent="0.25">
      <c r="B168" s="8"/>
    </row>
    <row r="169" spans="2:2" x14ac:dyDescent="0.25">
      <c r="B169" s="8"/>
    </row>
    <row r="170" spans="2:2" x14ac:dyDescent="0.25">
      <c r="B170" s="8"/>
    </row>
    <row r="171" spans="2:2" x14ac:dyDescent="0.25">
      <c r="B171" s="8"/>
    </row>
    <row r="172" spans="2:2" x14ac:dyDescent="0.25">
      <c r="B172" s="8"/>
    </row>
    <row r="173" spans="2:2" x14ac:dyDescent="0.25">
      <c r="B173" s="8"/>
    </row>
    <row r="174" spans="2:2" x14ac:dyDescent="0.25">
      <c r="B174" s="8"/>
    </row>
    <row r="175" spans="2:2" x14ac:dyDescent="0.25">
      <c r="B175" s="8"/>
    </row>
    <row r="176" spans="2:2" x14ac:dyDescent="0.25">
      <c r="B176" s="8"/>
    </row>
    <row r="177" spans="2:2" x14ac:dyDescent="0.25">
      <c r="B177" s="8"/>
    </row>
    <row r="178" spans="2:2" x14ac:dyDescent="0.25">
      <c r="B178" s="8"/>
    </row>
    <row r="179" spans="2:2" x14ac:dyDescent="0.25">
      <c r="B179" s="8"/>
    </row>
    <row r="180" spans="2:2" x14ac:dyDescent="0.25">
      <c r="B180" s="8"/>
    </row>
    <row r="181" spans="2:2" x14ac:dyDescent="0.25">
      <c r="B181" s="8"/>
    </row>
    <row r="182" spans="2:2" x14ac:dyDescent="0.25">
      <c r="B182" s="8"/>
    </row>
    <row r="183" spans="2:2" x14ac:dyDescent="0.25">
      <c r="B183" s="8"/>
    </row>
    <row r="184" spans="2:2" x14ac:dyDescent="0.25">
      <c r="B184" s="8"/>
    </row>
    <row r="185" spans="2:2" x14ac:dyDescent="0.25">
      <c r="B185" s="8"/>
    </row>
    <row r="186" spans="2:2" x14ac:dyDescent="0.25">
      <c r="B186" s="8"/>
    </row>
    <row r="187" spans="2:2" x14ac:dyDescent="0.25">
      <c r="B187" s="8"/>
    </row>
    <row r="188" spans="2:2" x14ac:dyDescent="0.25">
      <c r="B188" s="8"/>
    </row>
    <row r="189" spans="2:2" x14ac:dyDescent="0.25">
      <c r="B189" s="8"/>
    </row>
    <row r="190" spans="2:2" x14ac:dyDescent="0.25">
      <c r="B190" s="8"/>
    </row>
    <row r="191" spans="2:2" x14ac:dyDescent="0.25">
      <c r="B191" s="8"/>
    </row>
    <row r="192" spans="2:2" x14ac:dyDescent="0.25">
      <c r="B192" s="8"/>
    </row>
    <row r="193" spans="2:2" x14ac:dyDescent="0.25">
      <c r="B193" s="8"/>
    </row>
    <row r="194" spans="2:2" x14ac:dyDescent="0.25">
      <c r="B194" s="8"/>
    </row>
    <row r="195" spans="2:2" x14ac:dyDescent="0.25">
      <c r="B195" s="8"/>
    </row>
    <row r="196" spans="2:2" x14ac:dyDescent="0.25">
      <c r="B196" s="8"/>
    </row>
    <row r="197" spans="2:2" x14ac:dyDescent="0.25">
      <c r="B197" s="8"/>
    </row>
    <row r="198" spans="2:2" x14ac:dyDescent="0.25">
      <c r="B198" s="8"/>
    </row>
    <row r="199" spans="2:2" x14ac:dyDescent="0.25">
      <c r="B199" s="8"/>
    </row>
    <row r="200" spans="2:2" x14ac:dyDescent="0.25">
      <c r="B200" s="8"/>
    </row>
    <row r="201" spans="2:2" x14ac:dyDescent="0.25">
      <c r="B201" s="8"/>
    </row>
    <row r="202" spans="2:2" x14ac:dyDescent="0.25">
      <c r="B202" s="8"/>
    </row>
    <row r="203" spans="2:2" x14ac:dyDescent="0.25">
      <c r="B203" s="8"/>
    </row>
    <row r="204" spans="2:2" x14ac:dyDescent="0.25">
      <c r="B204" s="8"/>
    </row>
    <row r="205" spans="2:2" x14ac:dyDescent="0.25">
      <c r="B205" s="8"/>
    </row>
    <row r="206" spans="2:2" x14ac:dyDescent="0.25">
      <c r="B206" s="8"/>
    </row>
    <row r="207" spans="2:2" x14ac:dyDescent="0.25">
      <c r="B207" s="8"/>
    </row>
    <row r="208" spans="2:2" x14ac:dyDescent="0.25">
      <c r="B208" s="8"/>
    </row>
    <row r="209" spans="2:2" x14ac:dyDescent="0.25">
      <c r="B209" s="8"/>
    </row>
    <row r="210" spans="2:2" x14ac:dyDescent="0.25">
      <c r="B210" s="8"/>
    </row>
    <row r="211" spans="2:2" x14ac:dyDescent="0.25">
      <c r="B211" s="8"/>
    </row>
    <row r="212" spans="2:2" x14ac:dyDescent="0.25">
      <c r="B212" s="8"/>
    </row>
    <row r="213" spans="2:2" x14ac:dyDescent="0.25">
      <c r="B213" s="8"/>
    </row>
    <row r="214" spans="2:2" x14ac:dyDescent="0.25">
      <c r="B214" s="8"/>
    </row>
    <row r="215" spans="2:2" x14ac:dyDescent="0.25">
      <c r="B215" s="8"/>
    </row>
    <row r="216" spans="2:2" x14ac:dyDescent="0.25">
      <c r="B216" s="8"/>
    </row>
    <row r="217" spans="2:2" x14ac:dyDescent="0.25">
      <c r="B217" s="8"/>
    </row>
    <row r="218" spans="2:2" x14ac:dyDescent="0.25">
      <c r="B218" s="8"/>
    </row>
    <row r="219" spans="2:2" x14ac:dyDescent="0.25">
      <c r="B219" s="8"/>
    </row>
    <row r="220" spans="2:2" x14ac:dyDescent="0.25">
      <c r="B220" s="8"/>
    </row>
    <row r="221" spans="2:2" x14ac:dyDescent="0.25">
      <c r="B221" s="8"/>
    </row>
    <row r="222" spans="2:2" x14ac:dyDescent="0.25">
      <c r="B222" s="8"/>
    </row>
    <row r="223" spans="2:2" x14ac:dyDescent="0.25">
      <c r="B223" s="8"/>
    </row>
    <row r="224" spans="2:2" x14ac:dyDescent="0.25">
      <c r="B224" s="8"/>
    </row>
    <row r="225" spans="2:2" x14ac:dyDescent="0.25">
      <c r="B225" s="8"/>
    </row>
    <row r="226" spans="2:2" x14ac:dyDescent="0.25">
      <c r="B226" s="8"/>
    </row>
    <row r="227" spans="2:2" x14ac:dyDescent="0.25">
      <c r="B227" s="8"/>
    </row>
    <row r="228" spans="2:2" x14ac:dyDescent="0.25">
      <c r="B228" s="8"/>
    </row>
    <row r="229" spans="2:2" x14ac:dyDescent="0.25">
      <c r="B229" s="8"/>
    </row>
    <row r="230" spans="2:2" x14ac:dyDescent="0.25">
      <c r="B230" s="8"/>
    </row>
    <row r="231" spans="2:2" x14ac:dyDescent="0.25">
      <c r="B231" s="8"/>
    </row>
    <row r="232" spans="2:2" x14ac:dyDescent="0.25">
      <c r="B232" s="8"/>
    </row>
    <row r="233" spans="2:2" x14ac:dyDescent="0.25">
      <c r="B233" s="8"/>
    </row>
    <row r="234" spans="2:2" x14ac:dyDescent="0.25">
      <c r="B234" s="8"/>
    </row>
    <row r="235" spans="2:2" x14ac:dyDescent="0.25">
      <c r="B235" s="8"/>
    </row>
    <row r="236" spans="2:2" x14ac:dyDescent="0.25">
      <c r="B236" s="8"/>
    </row>
    <row r="237" spans="2:2" x14ac:dyDescent="0.25">
      <c r="B237" s="8"/>
    </row>
    <row r="238" spans="2:2" x14ac:dyDescent="0.25">
      <c r="B238" s="8"/>
    </row>
    <row r="239" spans="2:2" x14ac:dyDescent="0.25">
      <c r="B239" s="8"/>
    </row>
    <row r="240" spans="2:2" x14ac:dyDescent="0.25">
      <c r="B240" s="8"/>
    </row>
    <row r="241" spans="2:2" x14ac:dyDescent="0.25">
      <c r="B241" s="8"/>
    </row>
    <row r="242" spans="2:2" x14ac:dyDescent="0.25">
      <c r="B242" s="8"/>
    </row>
    <row r="243" spans="2:2" x14ac:dyDescent="0.25">
      <c r="B243" s="8"/>
    </row>
    <row r="244" spans="2:2" x14ac:dyDescent="0.25">
      <c r="B244" s="8"/>
    </row>
    <row r="245" spans="2:2" x14ac:dyDescent="0.25">
      <c r="B245" s="8"/>
    </row>
    <row r="246" spans="2:2" x14ac:dyDescent="0.25">
      <c r="B246" s="8"/>
    </row>
    <row r="247" spans="2:2" x14ac:dyDescent="0.25">
      <c r="B247" s="8"/>
    </row>
    <row r="248" spans="2:2" x14ac:dyDescent="0.25">
      <c r="B248" s="8"/>
    </row>
    <row r="249" spans="2:2" x14ac:dyDescent="0.25">
      <c r="B249" s="8"/>
    </row>
    <row r="250" spans="2:2" x14ac:dyDescent="0.25">
      <c r="B250" s="8"/>
    </row>
    <row r="251" spans="2:2" x14ac:dyDescent="0.25">
      <c r="B251" s="8"/>
    </row>
    <row r="252" spans="2:2" x14ac:dyDescent="0.25">
      <c r="B252" s="8"/>
    </row>
    <row r="253" spans="2:2" x14ac:dyDescent="0.25">
      <c r="B253" s="8"/>
    </row>
    <row r="254" spans="2:2" x14ac:dyDescent="0.25">
      <c r="B254" s="8"/>
    </row>
    <row r="255" spans="2:2" x14ac:dyDescent="0.25">
      <c r="B255" s="8"/>
    </row>
    <row r="256" spans="2:2" x14ac:dyDescent="0.25">
      <c r="B256" s="8"/>
    </row>
    <row r="257" spans="2:2" x14ac:dyDescent="0.25">
      <c r="B257" s="8"/>
    </row>
    <row r="258" spans="2:2" x14ac:dyDescent="0.25">
      <c r="B258" s="8"/>
    </row>
    <row r="259" spans="2:2" x14ac:dyDescent="0.25">
      <c r="B259" s="8"/>
    </row>
    <row r="260" spans="2:2" x14ac:dyDescent="0.25">
      <c r="B260" s="8"/>
    </row>
    <row r="261" spans="2:2" x14ac:dyDescent="0.25">
      <c r="B261" s="8"/>
    </row>
    <row r="262" spans="2:2" x14ac:dyDescent="0.25">
      <c r="B262" s="8"/>
    </row>
    <row r="263" spans="2:2" x14ac:dyDescent="0.25">
      <c r="B263" s="8"/>
    </row>
    <row r="264" spans="2:2" x14ac:dyDescent="0.25">
      <c r="B264" s="8"/>
    </row>
    <row r="265" spans="2:2" x14ac:dyDescent="0.25">
      <c r="B265" s="8"/>
    </row>
    <row r="266" spans="2:2" x14ac:dyDescent="0.25">
      <c r="B266" s="8"/>
    </row>
    <row r="267" spans="2:2" x14ac:dyDescent="0.25">
      <c r="B267" s="8"/>
    </row>
    <row r="268" spans="2:2" x14ac:dyDescent="0.25">
      <c r="B268" s="8"/>
    </row>
    <row r="269" spans="2:2" x14ac:dyDescent="0.25">
      <c r="B269" s="8"/>
    </row>
    <row r="270" spans="2:2" x14ac:dyDescent="0.25">
      <c r="B270" s="8"/>
    </row>
    <row r="271" spans="2:2" x14ac:dyDescent="0.25">
      <c r="B271" s="8"/>
    </row>
    <row r="272" spans="2:2" x14ac:dyDescent="0.25">
      <c r="B272" s="8"/>
    </row>
    <row r="273" spans="2:2" x14ac:dyDescent="0.25">
      <c r="B273" s="8"/>
    </row>
    <row r="274" spans="2:2" x14ac:dyDescent="0.25">
      <c r="B274" s="8"/>
    </row>
    <row r="275" spans="2:2" x14ac:dyDescent="0.25">
      <c r="B275" s="8"/>
    </row>
    <row r="276" spans="2:2" x14ac:dyDescent="0.25">
      <c r="B276" s="8"/>
    </row>
    <row r="277" spans="2:2" x14ac:dyDescent="0.25">
      <c r="B277" s="8"/>
    </row>
    <row r="278" spans="2:2" x14ac:dyDescent="0.25">
      <c r="B278" s="8"/>
    </row>
    <row r="279" spans="2:2" x14ac:dyDescent="0.25">
      <c r="B279" s="8"/>
    </row>
    <row r="280" spans="2:2" x14ac:dyDescent="0.25">
      <c r="B280" s="8"/>
    </row>
    <row r="281" spans="2:2" x14ac:dyDescent="0.25">
      <c r="B281" s="8"/>
    </row>
    <row r="282" spans="2:2" x14ac:dyDescent="0.25">
      <c r="B282" s="8"/>
    </row>
    <row r="283" spans="2:2" x14ac:dyDescent="0.25">
      <c r="B283" s="8"/>
    </row>
    <row r="284" spans="2:2" x14ac:dyDescent="0.25">
      <c r="B284" s="8"/>
    </row>
    <row r="285" spans="2:2" x14ac:dyDescent="0.25">
      <c r="B285" s="8"/>
    </row>
    <row r="286" spans="2:2" x14ac:dyDescent="0.25">
      <c r="B286" s="8"/>
    </row>
    <row r="287" spans="2:2" x14ac:dyDescent="0.25">
      <c r="B287" s="8"/>
    </row>
    <row r="288" spans="2:2" x14ac:dyDescent="0.25">
      <c r="B288" s="8"/>
    </row>
    <row r="289" spans="2:2" x14ac:dyDescent="0.25">
      <c r="B289" s="8"/>
    </row>
    <row r="290" spans="2:2" x14ac:dyDescent="0.25">
      <c r="B290" s="8"/>
    </row>
    <row r="291" spans="2:2" x14ac:dyDescent="0.25">
      <c r="B291" s="8"/>
    </row>
    <row r="292" spans="2:2" x14ac:dyDescent="0.25">
      <c r="B292" s="8"/>
    </row>
    <row r="293" spans="2:2" x14ac:dyDescent="0.25">
      <c r="B293" s="8"/>
    </row>
    <row r="294" spans="2:2" x14ac:dyDescent="0.25">
      <c r="B294" s="8"/>
    </row>
    <row r="295" spans="2:2" x14ac:dyDescent="0.25">
      <c r="B295" s="8"/>
    </row>
    <row r="296" spans="2:2" x14ac:dyDescent="0.25">
      <c r="B296" s="8"/>
    </row>
    <row r="297" spans="2:2" x14ac:dyDescent="0.25">
      <c r="B297" s="8"/>
    </row>
    <row r="298" spans="2:2" x14ac:dyDescent="0.25">
      <c r="B298" s="8"/>
    </row>
    <row r="299" spans="2:2" x14ac:dyDescent="0.25">
      <c r="B299" s="8"/>
    </row>
    <row r="300" spans="2:2" x14ac:dyDescent="0.25">
      <c r="B300" s="8"/>
    </row>
    <row r="301" spans="2:2" x14ac:dyDescent="0.25">
      <c r="B301" s="8"/>
    </row>
    <row r="302" spans="2:2" x14ac:dyDescent="0.25">
      <c r="B302" s="8"/>
    </row>
    <row r="303" spans="2:2" x14ac:dyDescent="0.25">
      <c r="B303" s="8"/>
    </row>
    <row r="304" spans="2:2" x14ac:dyDescent="0.25">
      <c r="B304" s="8"/>
    </row>
    <row r="305" spans="2:2" x14ac:dyDescent="0.25">
      <c r="B305" s="8"/>
    </row>
    <row r="306" spans="2:2" x14ac:dyDescent="0.25">
      <c r="B306" s="8"/>
    </row>
    <row r="307" spans="2:2" x14ac:dyDescent="0.25">
      <c r="B307" s="8"/>
    </row>
    <row r="308" spans="2:2" x14ac:dyDescent="0.25">
      <c r="B308" s="8"/>
    </row>
    <row r="309" spans="2:2" x14ac:dyDescent="0.25">
      <c r="B309" s="8"/>
    </row>
    <row r="310" spans="2:2" x14ac:dyDescent="0.25">
      <c r="B310" s="8"/>
    </row>
    <row r="311" spans="2:2" x14ac:dyDescent="0.25">
      <c r="B311" s="8"/>
    </row>
    <row r="312" spans="2:2" x14ac:dyDescent="0.25">
      <c r="B312" s="8"/>
    </row>
    <row r="313" spans="2:2" x14ac:dyDescent="0.25">
      <c r="B313" s="8"/>
    </row>
    <row r="314" spans="2:2" x14ac:dyDescent="0.25">
      <c r="B314" s="8"/>
    </row>
    <row r="315" spans="2:2" x14ac:dyDescent="0.25">
      <c r="B315" s="8"/>
    </row>
    <row r="316" spans="2:2" x14ac:dyDescent="0.25">
      <c r="B316" s="8"/>
    </row>
    <row r="317" spans="2:2" x14ac:dyDescent="0.25">
      <c r="B317" s="8"/>
    </row>
    <row r="318" spans="2:2" x14ac:dyDescent="0.25">
      <c r="B318" s="8"/>
    </row>
    <row r="319" spans="2:2" x14ac:dyDescent="0.25">
      <c r="B319" s="8"/>
    </row>
    <row r="320" spans="2:2" x14ac:dyDescent="0.25">
      <c r="B320" s="8"/>
    </row>
    <row r="321" spans="2:2" x14ac:dyDescent="0.25">
      <c r="B321" s="8"/>
    </row>
    <row r="322" spans="2:2" x14ac:dyDescent="0.25">
      <c r="B322" s="8"/>
    </row>
    <row r="323" spans="2:2" x14ac:dyDescent="0.25">
      <c r="B323" s="8"/>
    </row>
    <row r="324" spans="2:2" x14ac:dyDescent="0.25">
      <c r="B324" s="8"/>
    </row>
    <row r="325" spans="2:2" x14ac:dyDescent="0.25">
      <c r="B325" s="8"/>
    </row>
    <row r="326" spans="2:2" x14ac:dyDescent="0.25">
      <c r="B326" s="8"/>
    </row>
    <row r="327" spans="2:2" x14ac:dyDescent="0.25">
      <c r="B327" s="8"/>
    </row>
    <row r="328" spans="2:2" x14ac:dyDescent="0.25">
      <c r="B328" s="8"/>
    </row>
    <row r="329" spans="2:2" x14ac:dyDescent="0.25">
      <c r="B329" s="8"/>
    </row>
    <row r="330" spans="2:2" x14ac:dyDescent="0.25">
      <c r="B330" s="8"/>
    </row>
    <row r="331" spans="2:2" x14ac:dyDescent="0.25">
      <c r="B331" s="8"/>
    </row>
    <row r="332" spans="2:2" x14ac:dyDescent="0.25">
      <c r="B332" s="8"/>
    </row>
    <row r="333" spans="2:2" x14ac:dyDescent="0.25">
      <c r="B333" s="8"/>
    </row>
    <row r="334" spans="2:2" x14ac:dyDescent="0.25">
      <c r="B334" s="8"/>
    </row>
    <row r="335" spans="2:2" x14ac:dyDescent="0.25">
      <c r="B335" s="8"/>
    </row>
    <row r="336" spans="2:2" x14ac:dyDescent="0.25">
      <c r="B336" s="8"/>
    </row>
    <row r="337" spans="2:2" x14ac:dyDescent="0.25">
      <c r="B337" s="8"/>
    </row>
    <row r="338" spans="2:2" x14ac:dyDescent="0.25">
      <c r="B338" s="8"/>
    </row>
    <row r="339" spans="2:2" x14ac:dyDescent="0.25">
      <c r="B339" s="8"/>
    </row>
    <row r="340" spans="2:2" x14ac:dyDescent="0.25">
      <c r="B340" s="8"/>
    </row>
    <row r="341" spans="2:2" x14ac:dyDescent="0.25">
      <c r="B341" s="8"/>
    </row>
    <row r="342" spans="2:2" x14ac:dyDescent="0.25">
      <c r="B342" s="8"/>
    </row>
    <row r="343" spans="2:2" x14ac:dyDescent="0.25">
      <c r="B343" s="8"/>
    </row>
    <row r="344" spans="2:2" x14ac:dyDescent="0.25">
      <c r="B344" s="8"/>
    </row>
    <row r="345" spans="2:2" x14ac:dyDescent="0.25">
      <c r="B345" s="8"/>
    </row>
    <row r="346" spans="2:2" x14ac:dyDescent="0.25">
      <c r="B346" s="8"/>
    </row>
    <row r="347" spans="2:2" x14ac:dyDescent="0.25">
      <c r="B347" s="8"/>
    </row>
    <row r="348" spans="2:2" x14ac:dyDescent="0.25">
      <c r="B348" s="8"/>
    </row>
    <row r="349" spans="2:2" x14ac:dyDescent="0.25">
      <c r="B349" s="8"/>
    </row>
    <row r="350" spans="2:2" x14ac:dyDescent="0.25">
      <c r="B350" s="8"/>
    </row>
    <row r="351" spans="2:2" x14ac:dyDescent="0.25">
      <c r="B351" s="8"/>
    </row>
    <row r="352" spans="2:2" x14ac:dyDescent="0.25">
      <c r="B352" s="8"/>
    </row>
    <row r="353" spans="2:2" x14ac:dyDescent="0.25">
      <c r="B353" s="8"/>
    </row>
    <row r="354" spans="2:2" x14ac:dyDescent="0.25">
      <c r="B354" s="8"/>
    </row>
    <row r="355" spans="2:2" x14ac:dyDescent="0.25">
      <c r="B355" s="8"/>
    </row>
    <row r="356" spans="2:2" x14ac:dyDescent="0.25">
      <c r="B356" s="8"/>
    </row>
    <row r="357" spans="2:2" x14ac:dyDescent="0.25">
      <c r="B357" s="8"/>
    </row>
    <row r="358" spans="2:2" x14ac:dyDescent="0.25">
      <c r="B358" s="8"/>
    </row>
    <row r="359" spans="2:2" x14ac:dyDescent="0.25">
      <c r="B359" s="8"/>
    </row>
    <row r="360" spans="2:2" x14ac:dyDescent="0.25">
      <c r="B360" s="8"/>
    </row>
    <row r="361" spans="2:2" x14ac:dyDescent="0.25">
      <c r="B361" s="8"/>
    </row>
    <row r="362" spans="2:2" x14ac:dyDescent="0.25">
      <c r="B362" s="8"/>
    </row>
    <row r="363" spans="2:2" x14ac:dyDescent="0.25">
      <c r="B363" s="8"/>
    </row>
    <row r="364" spans="2:2" x14ac:dyDescent="0.25">
      <c r="B364" s="8"/>
    </row>
    <row r="365" spans="2:2" x14ac:dyDescent="0.25">
      <c r="B365" s="8"/>
    </row>
    <row r="366" spans="2:2" x14ac:dyDescent="0.25">
      <c r="B366" s="8"/>
    </row>
    <row r="367" spans="2:2" x14ac:dyDescent="0.25">
      <c r="B367" s="8"/>
    </row>
    <row r="368" spans="2:2" x14ac:dyDescent="0.25">
      <c r="B368" s="8"/>
    </row>
    <row r="369" spans="2:2" x14ac:dyDescent="0.25">
      <c r="B369" s="8"/>
    </row>
    <row r="370" spans="2:2" x14ac:dyDescent="0.25">
      <c r="B370" s="8"/>
    </row>
    <row r="371" spans="2:2" x14ac:dyDescent="0.25">
      <c r="B371" s="8"/>
    </row>
    <row r="372" spans="2:2" x14ac:dyDescent="0.25">
      <c r="B372" s="8"/>
    </row>
    <row r="373" spans="2:2" x14ac:dyDescent="0.25">
      <c r="B373" s="8"/>
    </row>
    <row r="374" spans="2:2" x14ac:dyDescent="0.25">
      <c r="B374" s="8"/>
    </row>
    <row r="375" spans="2:2" x14ac:dyDescent="0.25">
      <c r="B375" s="8"/>
    </row>
    <row r="376" spans="2:2" x14ac:dyDescent="0.25">
      <c r="B376" s="8"/>
    </row>
    <row r="377" spans="2:2" x14ac:dyDescent="0.25">
      <c r="B377" s="8"/>
    </row>
    <row r="378" spans="2:2" x14ac:dyDescent="0.25">
      <c r="B378" s="8"/>
    </row>
    <row r="379" spans="2:2" x14ac:dyDescent="0.25">
      <c r="B379" s="8"/>
    </row>
    <row r="380" spans="2:2" x14ac:dyDescent="0.25">
      <c r="B380" s="8"/>
    </row>
    <row r="381" spans="2:2" x14ac:dyDescent="0.25">
      <c r="B381" s="8"/>
    </row>
    <row r="382" spans="2:2" x14ac:dyDescent="0.25">
      <c r="B382" s="8"/>
    </row>
    <row r="383" spans="2:2" x14ac:dyDescent="0.25">
      <c r="B383" s="8"/>
    </row>
    <row r="384" spans="2:2" x14ac:dyDescent="0.25">
      <c r="B384" s="8"/>
    </row>
    <row r="385" spans="2:2" x14ac:dyDescent="0.25">
      <c r="B385" s="8"/>
    </row>
    <row r="386" spans="2:2" x14ac:dyDescent="0.25">
      <c r="B386" s="8"/>
    </row>
    <row r="387" spans="2:2" x14ac:dyDescent="0.25">
      <c r="B387" s="8"/>
    </row>
    <row r="388" spans="2:2" x14ac:dyDescent="0.25">
      <c r="B388" s="8"/>
    </row>
    <row r="389" spans="2:2" x14ac:dyDescent="0.25">
      <c r="B389" s="8"/>
    </row>
    <row r="390" spans="2:2" x14ac:dyDescent="0.25">
      <c r="B390" s="8"/>
    </row>
    <row r="391" spans="2:2" x14ac:dyDescent="0.25">
      <c r="B391" s="8"/>
    </row>
    <row r="392" spans="2:2" x14ac:dyDescent="0.25">
      <c r="B392" s="8"/>
    </row>
    <row r="393" spans="2:2" x14ac:dyDescent="0.25">
      <c r="B393" s="8"/>
    </row>
  </sheetData>
  <sortState xmlns:xlrd2="http://schemas.microsoft.com/office/spreadsheetml/2017/richdata2" ref="B4:C142">
    <sortCondition ref="C3"/>
  </sortState>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1919C58E860D143A088B1C372AABC42" ma:contentTypeVersion="12" ma:contentTypeDescription="Create a new document." ma:contentTypeScope="" ma:versionID="60412ed59b17b26e69a5092f4b4ee3fa">
  <xsd:schema xmlns:xsd="http://www.w3.org/2001/XMLSchema" xmlns:xs="http://www.w3.org/2001/XMLSchema" xmlns:p="http://schemas.microsoft.com/office/2006/metadata/properties" xmlns:ns3="72a473a2-30e8-4c05-a7bc-48083942d4e1" xmlns:ns4="ab2b2a1d-d64d-4293-84be-0be2bc307d51" targetNamespace="http://schemas.microsoft.com/office/2006/metadata/properties" ma:root="true" ma:fieldsID="d8f251ccbb69c56c2a163eceb58772aa" ns3:_="" ns4:_="">
    <xsd:import namespace="72a473a2-30e8-4c05-a7bc-48083942d4e1"/>
    <xsd:import namespace="ab2b2a1d-d64d-4293-84be-0be2bc307d5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a473a2-30e8-4c05-a7bc-48083942d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2b2a1d-d64d-4293-84be-0be2bc307d5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3F87ED-53AD-4C41-ACFA-B956232C4709}">
  <ds:schemaRefs>
    <ds:schemaRef ds:uri="http://schemas.microsoft.com/sharepoint/v3/contenttype/forms"/>
  </ds:schemaRefs>
</ds:datastoreItem>
</file>

<file path=customXml/itemProps2.xml><?xml version="1.0" encoding="utf-8"?>
<ds:datastoreItem xmlns:ds="http://schemas.openxmlformats.org/officeDocument/2006/customXml" ds:itemID="{C15E8CB6-8119-45EB-A873-3EFE4F81B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a473a2-30e8-4c05-a7bc-48083942d4e1"/>
    <ds:schemaRef ds:uri="ab2b2a1d-d64d-4293-84be-0be2bc307d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6A950C-1FFC-414F-8F47-2C93A3C9FD37}">
  <ds:schemaRefs>
    <ds:schemaRef ds:uri="ab2b2a1d-d64d-4293-84be-0be2bc307d5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72a473a2-30e8-4c05-a7bc-48083942d4e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 &amp; Notes</vt:lpstr>
      <vt:lpstr>Facilities Update</vt:lpstr>
      <vt:lpstr>References</vt:lpstr>
      <vt:lpstr>Facility Type Analysis </vt:lpstr>
      <vt:lpstr>Forecast Costs</vt:lpstr>
      <vt:lpstr>'Facilities Update'!Print_Area</vt:lpstr>
      <vt:lpstr>References!Print_Area</vt:lpstr>
      <vt:lpstr>'Summary &amp; Notes'!Print_Area</vt:lpstr>
      <vt:lpstr>'Facilities Update'!Print_Titles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Tara Green</dc:creator>
  <cp:lastModifiedBy>Jane Maynard</cp:lastModifiedBy>
  <cp:lastPrinted>2020-09-22T19:10:54Z</cp:lastPrinted>
  <dcterms:created xsi:type="dcterms:W3CDTF">2020-06-12T15:13:28Z</dcterms:created>
  <dcterms:modified xsi:type="dcterms:W3CDTF">2024-10-29T22:10:18Z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0x010100F1919C58E860D143A088B1C372AABC42</vt:lpwstr>
  </property>
  <property fmtid="{D5CDD505-2E9C-101B-9397-08002B2CF9AE}" pid="3" name="{A44787D4-0540-4523-9961-78E4036D8C6D}">
    <vt:lpwstr>{3856E264-236A-45E4-9D7F-5F739F392FFB}</vt:lpwstr>
  </property>
</Properties>
</file>