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tcpl.ca\cal\DEPTS\FCVOL1\System Design &amp; Operations Shared\Capacity Capital Program Planning (CCPP)\Annual Plan Appendix 2 Updates\2024\12-2024\"/>
    </mc:Choice>
  </mc:AlternateContent>
  <xr:revisionPtr revIDLastSave="0" documentId="13_ncr:1_{4112F916-CBCE-44E5-A02F-F74F284A65B5}" xr6:coauthVersionLast="47" xr6:coauthVersionMax="47" xr10:uidLastSave="{00000000-0000-0000-0000-000000000000}"/>
  <bookViews>
    <workbookView xWindow="-110" yWindow="-110" windowWidth="19420" windowHeight="10420"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Update'!$A$2:$P$65</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Update'!$C$2:$P$65</definedName>
    <definedName name="_xlnm.Print_Area" localSheetId="2">References!$B$1:$M$61</definedName>
    <definedName name="_xlnm.Print_Area" localSheetId="0">'Summary &amp; Notes'!$A$1:$O$7</definedName>
    <definedName name="_xlnm.Print_Titles" localSheetId="1">'Facilities Update'!$2:$2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 i="7" l="1"/>
  <c r="M3" i="7"/>
  <c r="L3" i="7"/>
  <c r="K3" i="7"/>
  <c r="J3" i="7"/>
  <c r="I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<sst xmlns="http://schemas.openxmlformats.org/spreadsheetml/2006/main" count="545" uniqueCount="380">
  <si>
    <t>Applied-for Facilities</t>
  </si>
  <si>
    <t>Description</t>
  </si>
  <si>
    <t>Target In-Service Date</t>
  </si>
  <si>
    <t>Status</t>
  </si>
  <si>
    <t xml:space="preserve">Facility Type </t>
  </si>
  <si>
    <t>Pipeline Decommissioning</t>
  </si>
  <si>
    <t>Complete</t>
  </si>
  <si>
    <t>References</t>
  </si>
  <si>
    <t xml:space="preserve">NGTL System Expansion </t>
  </si>
  <si>
    <t>NGTL 2014 Annual Plan</t>
  </si>
  <si>
    <t>2018 Meter Station and Laterals Abandonment Program</t>
  </si>
  <si>
    <t>Q3 2022</t>
  </si>
  <si>
    <t>2018 Pipelines and Associated Facilities Decommissioning Program</t>
  </si>
  <si>
    <t>Q4 2022</t>
  </si>
  <si>
    <t>30 MW</t>
  </si>
  <si>
    <t>49 km NPS 48</t>
  </si>
  <si>
    <t>32 km NPS 48</t>
  </si>
  <si>
    <t>42 km NPS 48</t>
  </si>
  <si>
    <t>69 km NPS 48</t>
  </si>
  <si>
    <t>57 km NPS 48</t>
  </si>
  <si>
    <t>14 km NPS 48</t>
  </si>
  <si>
    <t>18 km NPS 48</t>
  </si>
  <si>
    <t>Control Valve Addition</t>
  </si>
  <si>
    <t>24 km NPS 48</t>
  </si>
  <si>
    <t>Edson Mainline Expansion Project: Edson Mainline Loop No.4 (Alford Creek)</t>
  </si>
  <si>
    <t>45 km NPS 48</t>
  </si>
  <si>
    <t>Edson Mainline Expansion Project: Edson Mainline Loop No.4 (Elk River)</t>
  </si>
  <si>
    <t>40 km NPS 48</t>
  </si>
  <si>
    <t>Emerson Creek Compressor Station</t>
  </si>
  <si>
    <t>2-30 MW Units</t>
  </si>
  <si>
    <t>24 km NPS 42</t>
  </si>
  <si>
    <t>Groundbirch Mainline Loop (Sunrise Section)</t>
  </si>
  <si>
    <t>Lethbridge Urban Pipeline Upgrade (AP)</t>
  </si>
  <si>
    <t>NPS 3 Positive Displacement Meter</t>
  </si>
  <si>
    <t>North Corridor Expansion Project: Hidden Lake North Compressor Station Unit Addition</t>
  </si>
  <si>
    <t>North Corridor Expansion Project: North Central Corridor Loop (North Star Section 2)</t>
  </si>
  <si>
    <t>North Corridor Expansion Project: North Central Corridor Loop (Red Earth Section 3)</t>
  </si>
  <si>
    <t>North Corridor Expansion Project: Northwest Mainline Loop No.2 (Bear Canyon North Extension Section)</t>
  </si>
  <si>
    <t>25 km NPS 36</t>
  </si>
  <si>
    <t>Approved</t>
  </si>
  <si>
    <t>Control Station</t>
  </si>
  <si>
    <t>Dec 4, 2018 – AUC Project Update Filed</t>
  </si>
  <si>
    <t>6 km NPS 48</t>
  </si>
  <si>
    <t>7 km NPS 48</t>
  </si>
  <si>
    <t>Pipeline Asset Purchase</t>
  </si>
  <si>
    <t>Sales Meter Station Replacement</t>
  </si>
  <si>
    <t>Receipt Meter Station</t>
  </si>
  <si>
    <t>Compressor Station Unit Addition</t>
  </si>
  <si>
    <t>Receipt Meter Station Expansion</t>
  </si>
  <si>
    <t>Sales Meter Station Expansion</t>
  </si>
  <si>
    <t>2021 NGTL System Expansion Project:
Edson Mainline Loop No.4 (Brewster)</t>
  </si>
  <si>
    <t>2021 NGTL System Expansion Project:
Edson Mainline Loop No.4 (Dismal Creek)</t>
  </si>
  <si>
    <t>2021 NGTL System Expansion Project:
Edson Mainline Loop No.4 (Robb)</t>
  </si>
  <si>
    <t>2021 NGTL System Expansion Project:
Grande Prairie Mainline Loop No.2 (Deep Valley)</t>
  </si>
  <si>
    <t>2021 NGTL System Expansion Project:
Grande Prairie Mainline Loop No.2 (Karr)</t>
  </si>
  <si>
    <t>2021 NGTL System Expansion Project:
Grande Prairie Mainline Loop No.2 (Colt Section)</t>
  </si>
  <si>
    <t>Clearwater West Expansion</t>
  </si>
  <si>
    <t>Lateral Expansion</t>
  </si>
  <si>
    <t>Compressor Station Coolers</t>
  </si>
  <si>
    <t>Compressor Station Modifications</t>
  </si>
  <si>
    <t xml:space="preserve">Edson Mainline Expansion </t>
  </si>
  <si>
    <t>Compressor Station</t>
  </si>
  <si>
    <t>Extraction Connections</t>
  </si>
  <si>
    <t xml:space="preserve">Abandonment </t>
  </si>
  <si>
    <t>Grande Prairie Mainline Loop</t>
  </si>
  <si>
    <t>Groundbirch Mainline Loop</t>
  </si>
  <si>
    <t>Urban Pipeline Replacement Project:
Edmonton UPR – NE Connector (AP)</t>
  </si>
  <si>
    <t>2018 Meter Stations and Laterals Abandonment Program</t>
  </si>
  <si>
    <t xml:space="preserve">
17.9
18.1</t>
  </si>
  <si>
    <t xml:space="preserve">2018 Pipeline Decommissioning Program </t>
  </si>
  <si>
    <t xml:space="preserve">
14.3
28 - Class 5</t>
  </si>
  <si>
    <t xml:space="preserve">2021 NGTL System Expansion Project </t>
  </si>
  <si>
    <t xml:space="preserve">Canada Energy Regulator Report for the 2021 NGTL System Expansion Project </t>
  </si>
  <si>
    <t xml:space="preserve">NGTL 2017 Annual Plan </t>
  </si>
  <si>
    <t xml:space="preserve">NGTL 2015 Annual Plan </t>
  </si>
  <si>
    <t xml:space="preserve">NGTL 2018 Annual Plan </t>
  </si>
  <si>
    <t xml:space="preserve">Application for the Construction of Edson Mainline Expansion Project </t>
  </si>
  <si>
    <t xml:space="preserve">NGTL 2019 Annual Plan </t>
  </si>
  <si>
    <t xml:space="preserve">Forestburg </t>
  </si>
  <si>
    <t xml:space="preserve">Application for the Construction of Groundbirch Mainline Loop (Sunrise Section) </t>
  </si>
  <si>
    <t xml:space="preserve">GRA Application Filed </t>
  </si>
  <si>
    <t xml:space="preserve">Application for the Construction of North Corridor Expansion Project </t>
  </si>
  <si>
    <t>West Path Delivery 2023
WAML Loop No. 2 (Turner Valley)</t>
  </si>
  <si>
    <t>West Path Delivery 2023
WAML Loop No. 2 (Lundbreck)</t>
  </si>
  <si>
    <t>West Path Delivery 2022
Edson Mainline No. 4 (Raven River)</t>
  </si>
  <si>
    <t>West Path Delivery 2022
WAML Loop No. 2 (Alberta British Columbia)</t>
  </si>
  <si>
    <t>West Path Delivery 2022
ABC Border Meter Station Expansion</t>
  </si>
  <si>
    <t>West Path Delivery 2023 
WAML Loop No. 2 (Longview)</t>
  </si>
  <si>
    <t xml:space="preserve">NGTL 2013 Annual Plan </t>
  </si>
  <si>
    <t xml:space="preserve">Application for North Montney Project </t>
  </si>
  <si>
    <t xml:space="preserve">NGTL 2016 Annual Plan </t>
  </si>
  <si>
    <t>Lateral Loop</t>
  </si>
  <si>
    <t>Sales Meter Station</t>
  </si>
  <si>
    <t>Pipeline Upgrade</t>
  </si>
  <si>
    <t>Compressor Station Decomissioning</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</si>
  <si>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</si>
  <si>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</si>
  <si>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</si>
  <si>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</si>
  <si>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</si>
  <si>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</si>
  <si>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</si>
  <si>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Compressor Station Unit Addition &amp; Coolers</t>
  </si>
  <si>
    <t xml:space="preserve">Cogen Delivery Station </t>
  </si>
  <si>
    <t>Saddle West Expansion</t>
  </si>
  <si>
    <t>Delivery Meter Station</t>
  </si>
  <si>
    <t>Pipeline Acquisition</t>
  </si>
  <si>
    <t>Connection Piping</t>
  </si>
  <si>
    <t>Crossover</t>
  </si>
  <si>
    <t>Transmission Loop</t>
  </si>
  <si>
    <t>Pipeline Replacement</t>
  </si>
  <si>
    <t>West Path Delivery 2022</t>
  </si>
  <si>
    <t>West Path Delivery 2023</t>
  </si>
  <si>
    <t xml:space="preserve">West Path Delivery Project </t>
  </si>
  <si>
    <t xml:space="preserve">Frequency </t>
  </si>
  <si>
    <t>Meter Station &amp; Lateral Abandonment</t>
  </si>
  <si>
    <t>Pipeline &amp; Associated Decommissioning</t>
  </si>
  <si>
    <t>Expansion &amp; Lateral Loop</t>
  </si>
  <si>
    <t>NGTL System Expansion</t>
  </si>
  <si>
    <t>North Corridor Expansion</t>
  </si>
  <si>
    <r>
      <t>Forecast Cost</t>
    </r>
    <r>
      <rPr>
        <b/>
        <vertAlign val="superscript"/>
        <sz val="12"/>
        <color theme="1"/>
        <rFont val="Times New Roman"/>
        <family val="1"/>
      </rPr>
      <t xml:space="preserve"> </t>
    </r>
    <r>
      <rPr>
        <b/>
        <sz val="12"/>
        <color theme="1"/>
        <rFont val="Times New Roman"/>
        <family val="1"/>
      </rPr>
      <t xml:space="preserve"> ($Millions)</t>
    </r>
  </si>
  <si>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</si>
  <si>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t xml:space="preserve">Facility Category  </t>
  </si>
  <si>
    <t>NGTL West Path Delivery 2022 CER</t>
  </si>
  <si>
    <t>(GRA) AUC Project Update Filed</t>
  </si>
  <si>
    <t xml:space="preserve">Summary: </t>
  </si>
  <si>
    <t>Total Costs by In-Service Year *</t>
  </si>
  <si>
    <t xml:space="preserve"> Date of Status </t>
  </si>
  <si>
    <t>In-Service</t>
  </si>
  <si>
    <t xml:space="preserve">Installation (AP) </t>
  </si>
  <si>
    <t>Gleichen-Cluny GRA Filed</t>
  </si>
  <si>
    <t xml:space="preserve">Report Updates </t>
  </si>
  <si>
    <t>Delayed regulatory approval impacted cost and execution plans. Elevated prime contractor costs due to unfavorable market conditions.</t>
  </si>
  <si>
    <t>Acquisition</t>
  </si>
  <si>
    <r>
      <t xml:space="preserve">Meter Stations w/Laterals
</t>
    </r>
    <r>
      <rPr>
        <sz val="11"/>
        <rFont val="Times New Roman"/>
        <family val="1"/>
      </rPr>
      <t xml:space="preserve">AECO A
AECO I
Andrew
Chard
Donnelly
Esther Border
Meadow Creek
Mons Lake
Mons Lake East
Princess South
Retlaw
Rock Island Lake
Rumsey West
Saddle Lake West
West Viking
</t>
    </r>
    <r>
      <rPr>
        <u/>
        <sz val="11"/>
        <rFont val="Times New Roman"/>
        <family val="1"/>
      </rPr>
      <t xml:space="preserve">
Stand-Alone Meter Stations
</t>
    </r>
    <r>
      <rPr>
        <sz val="11"/>
        <rFont val="Times New Roman"/>
        <family val="1"/>
      </rPr>
      <t xml:space="preserve">Rock Island Lake 
South No. 2
</t>
    </r>
    <r>
      <rPr>
        <u/>
        <sz val="11"/>
        <rFont val="Times New Roman"/>
        <family val="1"/>
      </rPr>
      <t xml:space="preserve">Stand-Alone Laterals
</t>
    </r>
    <r>
      <rPr>
        <sz val="11"/>
        <rFont val="Times New Roman"/>
        <family val="1"/>
      </rPr>
      <t xml:space="preserve">Boundary Lake South
Flat Lake Lateral Ext.
Marten Hills
White Earth Creek
</t>
    </r>
    <r>
      <rPr>
        <u/>
        <sz val="11"/>
        <rFont val="Times New Roman"/>
        <family val="1"/>
      </rPr>
      <t xml:space="preserve">
</t>
    </r>
  </si>
  <si>
    <t>10.8 km NPS 8 
2.4 km NPS 6
Control Station 
3 Delivery Stations</t>
  </si>
  <si>
    <t>5 - NPS 20U 
Ultrasonic Meters</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</si>
  <si>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</si>
  <si>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</si>
  <si>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t>Groundbirch Mainline (Saturn Section) &amp; Saddle Hills Unit Addition</t>
  </si>
  <si>
    <t>Apr 2021 - Apr 2022</t>
  </si>
  <si>
    <t>NGTL West Path Delivery 2023 CER</t>
  </si>
  <si>
    <t>NGTL GBML Loop (Saturn Section) &amp; Saddle Hills CS C4 Unit Addition</t>
  </si>
  <si>
    <t>Groundbirch Mainline (Saturn Section) &amp; Saddle Hills Unit Addition:
Groundbirch Mainline Loop (Saturn Section)</t>
  </si>
  <si>
    <t>Groundbirch Mainline (Saturn Section) &amp; Saddle Hills Unit Addition:
Saddle Hills Compressor Station Unit Addition</t>
  </si>
  <si>
    <t>9 km NPS 48</t>
  </si>
  <si>
    <t xml:space="preserve">Spruce Grove and Stony Plain UPU – Installation (AP)
</t>
  </si>
  <si>
    <t>Annual Plans</t>
  </si>
  <si>
    <t>i.</t>
  </si>
  <si>
    <t>ii.</t>
  </si>
  <si>
    <t>iii.</t>
  </si>
  <si>
    <t>iv.</t>
  </si>
  <si>
    <t>v.</t>
  </si>
  <si>
    <t>vi.</t>
  </si>
  <si>
    <t>vii.</t>
  </si>
  <si>
    <t>Coolers</t>
  </si>
  <si>
    <t>Hidden Lake &amp; Hidden Lake North Station Coolers</t>
  </si>
  <si>
    <t>Pioneer South Pipeline Acquisition</t>
  </si>
  <si>
    <t>30 km NPS 20</t>
  </si>
  <si>
    <t>Canada Energy Regulator - REGDOCS - C10955 NOVA Gas Transmission Ltd. - Pioneer South Pipeline Acquisition (cer-rec.gc.ca)</t>
  </si>
  <si>
    <t>March 1, 2021 - GRA Application Approved</t>
  </si>
  <si>
    <t xml:space="preserve">April 30, 2021 - West Path Delivery Project </t>
  </si>
  <si>
    <t>North Corridor Expansion - GIC Approval</t>
  </si>
  <si>
    <t>Chambers Creek Receipt Meter Station</t>
  </si>
  <si>
    <t>Smoky River South Sales Meter Station</t>
  </si>
  <si>
    <t>GBML (Saturn) and Saddle Hills UA Application</t>
  </si>
  <si>
    <t>Hidden Lake and Hidden Lake North Cooler Additions Application</t>
  </si>
  <si>
    <t>Edson Mainline Expansion CER Approval</t>
  </si>
  <si>
    <t>Smoky River South Sales Meter Station Application</t>
  </si>
  <si>
    <t>860U
Ultrasonic Meter</t>
  </si>
  <si>
    <t>McLeod River Sales Meter Station</t>
  </si>
  <si>
    <t>Variance Explanation</t>
  </si>
  <si>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 xml:space="preserve">Variance explanations are provided for all NGTL capacity capital projects with EAC costs equal to or greater than $25 million with a variance greater than 10% between the EAC and applied-for costs. </t>
    </r>
    <r>
      <rPr>
        <b/>
        <sz val="16"/>
        <color theme="1"/>
        <rFont val="Times New Roman"/>
        <family val="1"/>
      </rPr>
      <t xml:space="preserve">
</t>
    </r>
  </si>
  <si>
    <t xml:space="preserve">McLeod River Sales Meter Station Application </t>
  </si>
  <si>
    <t>Pipe Looping</t>
  </si>
  <si>
    <t>33km NPS 48</t>
  </si>
  <si>
    <t>Proposed</t>
  </si>
  <si>
    <t>Berland River Compressor Station Unit and Coolers Addition</t>
  </si>
  <si>
    <t>viii.</t>
  </si>
  <si>
    <t xml:space="preserve">NGTL 2021 Annual Plan </t>
  </si>
  <si>
    <t xml:space="preserve">NGTL 2020 Annual Plan </t>
  </si>
  <si>
    <t>ix.</t>
  </si>
  <si>
    <t>40 - ROM</t>
  </si>
  <si>
    <t>Inland Looping (AP)</t>
  </si>
  <si>
    <t>Grande Prairie Mainline  Loop No. 4 
(Valhalla North Section)</t>
  </si>
  <si>
    <t>Hidden Lake and Hidden Lake North Cooler Additions CER Approval</t>
  </si>
  <si>
    <t>Emerson Creek Compressor Station Approval</t>
  </si>
  <si>
    <t>Gleichen Transmission Looping (AP)
Cluny Transmission Looping  (AP)</t>
  </si>
  <si>
    <t>2021 Meter Station and Laterals Abandonment Program</t>
  </si>
  <si>
    <r>
      <t xml:space="preserve">Pipeline Laterals &amp; Meters
</t>
    </r>
    <r>
      <rPr>
        <sz val="12"/>
        <rFont val="Times New Roman"/>
        <family val="1"/>
      </rPr>
      <t>12 - 151.2 km
9 Receipt
1 Delivery</t>
    </r>
    <r>
      <rPr>
        <u/>
        <sz val="12"/>
        <rFont val="Times New Roman"/>
        <family val="1"/>
      </rPr>
      <t xml:space="preserve">
Stand-Alone Meters
</t>
    </r>
    <r>
      <rPr>
        <sz val="12"/>
        <rFont val="Times New Roman"/>
        <family val="1"/>
      </rPr>
      <t xml:space="preserve">3 Receipt
1 Delivery
</t>
    </r>
  </si>
  <si>
    <t xml:space="preserve">
2.7 km NPS 3
2.3 km NPS 3
</t>
  </si>
  <si>
    <t>Connection Facility</t>
  </si>
  <si>
    <t>Leismer Ethane Extraction Plant Tie-in</t>
  </si>
  <si>
    <t>NPS 30 Connection, Valves, Tees</t>
  </si>
  <si>
    <t>2021 Meter Station and Laterals Decommisioning Program</t>
  </si>
  <si>
    <r>
      <t xml:space="preserve">Pipeline Laterals &amp; Meters
</t>
    </r>
    <r>
      <rPr>
        <sz val="12"/>
        <rFont val="Times New Roman"/>
        <family val="1"/>
      </rPr>
      <t>5 - 120.7 km
2 Receipt
1 Delivery</t>
    </r>
    <r>
      <rPr>
        <u/>
        <sz val="12"/>
        <rFont val="Times New Roman"/>
        <family val="1"/>
      </rPr>
      <t xml:space="preserve">
</t>
    </r>
  </si>
  <si>
    <t>Meter Station &amp; Lateral Decommisioning</t>
  </si>
  <si>
    <t>68
64 - EAC</t>
  </si>
  <si>
    <t>2021 Meter Station and Laterals Decommissioning Program</t>
  </si>
  <si>
    <t>Apr 23, 2022
Oct 26, 2022</t>
  </si>
  <si>
    <t>2-1010U
Ultrasonic Meter</t>
  </si>
  <si>
    <t>Q3 2024</t>
  </si>
  <si>
    <t>West Path Delivery 2023 Project CER Approval</t>
  </si>
  <si>
    <t>Mildred Lake West Sales Meter Station</t>
  </si>
  <si>
    <t>x.</t>
  </si>
  <si>
    <t>NGTL 2022 Annual Plan</t>
  </si>
  <si>
    <t>Proposed*
Requirement and in-service timing of facility contingent upon the finalization of commercial arrangements</t>
  </si>
  <si>
    <t>Application for the construction of Chambers Creek Receipt Meter Station</t>
  </si>
  <si>
    <t>Pioneer South Pipeline Acquisition CER Approval</t>
  </si>
  <si>
    <t>Willow Valley Interconnect Project</t>
  </si>
  <si>
    <t>2-1610U
Ultrasonic Meter</t>
  </si>
  <si>
    <t>Elevated costs due to constrained supply chain and labor market conditions</t>
  </si>
  <si>
    <t>269 - ROM
269 - Class 5
332 - EAC</t>
  </si>
  <si>
    <t>240 - ROM
240 - Class 5
333 - EAC</t>
  </si>
  <si>
    <t>Elevated costs due to construction cost increases</t>
  </si>
  <si>
    <t>Mildred Lake West Sales Meter Station Application</t>
  </si>
  <si>
    <t xml:space="preserve">128 - ROM
141 - EAC
</t>
  </si>
  <si>
    <t>Elevated costs as a result of significant delays due to wildlife zones and terrain complexity. Elevated prime contractor costs due to unfavorable market conditions.</t>
  </si>
  <si>
    <t>Issuance of a Stop Work Order by the CER, resulting in unplanned standby and delay with commencement of work.</t>
  </si>
  <si>
    <t>Q4 2024</t>
  </si>
  <si>
    <r>
      <rPr>
        <u/>
        <sz val="12"/>
        <rFont val="Times New Roman"/>
        <family val="1"/>
      </rPr>
      <t>Pipeline Laterals &amp; Meters</t>
    </r>
    <r>
      <rPr>
        <sz val="12"/>
        <rFont val="Times New Roman"/>
        <family val="1"/>
      </rPr>
      <t xml:space="preserve">
23 - 167.5 km
22 Receipt
1 Delivery
7 Producer Tie-ins</t>
    </r>
  </si>
  <si>
    <t>155 - ROM
155 - Class 5
198 - EAC</t>
  </si>
  <si>
    <t>57 - ROM
136 - EAC</t>
  </si>
  <si>
    <t>2022 Meter Stations and Laterals Abandonment Program</t>
  </si>
  <si>
    <t>Yellowhead Mainline Expansion</t>
  </si>
  <si>
    <t>Peers Compressor Station Unit Addition (AP)</t>
  </si>
  <si>
    <t>Yellowhead Mainline (AP)</t>
  </si>
  <si>
    <t>9km NPS 20</t>
  </si>
  <si>
    <t xml:space="preserve">
17 km NPS 20</t>
  </si>
  <si>
    <t xml:space="preserve">
Apr 2026</t>
  </si>
  <si>
    <r>
      <t xml:space="preserve">Dec 6, 2021 - TTFP Presentation, 2021 Annual Plan </t>
    </r>
    <r>
      <rPr>
        <vertAlign val="superscript"/>
        <sz val="12"/>
        <rFont val="Times New Roman"/>
        <family val="1"/>
      </rPr>
      <t xml:space="preserve">ix
</t>
    </r>
    <r>
      <rPr>
        <sz val="12"/>
        <rFont val="Times New Roman"/>
        <family val="1"/>
      </rPr>
      <t xml:space="preserve">
June 21, 2023 - Facility Status Update</t>
    </r>
  </si>
  <si>
    <t>2022 Meter Station and Laterals Abandonment Program</t>
  </si>
  <si>
    <t xml:space="preserve">Elevated prime contractor costs due to unfavorable market conditions.
Issuance of a Stop Work Order by the CER, resulting in unplanned standby and delay with commencement of work.
</t>
  </si>
  <si>
    <t>Jun 20, 2023, - TTFP Notification</t>
  </si>
  <si>
    <t>2022 Meter Station and Laterals Decommissioning Program</t>
  </si>
  <si>
    <t>682U
Ultrasonic Meter</t>
  </si>
  <si>
    <t>Mackie Creek North Receipt Meter Station Expansion</t>
  </si>
  <si>
    <r>
      <t>Pipeline Laterals &amp; Meters</t>
    </r>
    <r>
      <rPr>
        <sz val="12"/>
        <rFont val="Times New Roman"/>
        <family val="1"/>
      </rPr>
      <t xml:space="preserve">
23 - 310.34 km
2 Receipt
</t>
    </r>
  </si>
  <si>
    <t>205 - ROM
205 - Class 5
289 - EAC</t>
  </si>
  <si>
    <t>Grande Prairie Mainline Loop No. 4 (Valhalla North Section) and Berland River CS C3 Unit Addition Application</t>
  </si>
  <si>
    <t>Elevated prime contractor costs.</t>
  </si>
  <si>
    <t>Favourable prime contractor costs due to competitive market conditions for smaller diameter pipelines.</t>
  </si>
  <si>
    <t>166 - ROM
254 - Class 5
255 - Class 4</t>
  </si>
  <si>
    <t>281 - ROM
342 - Class 5
323 - Class 4</t>
  </si>
  <si>
    <t>107 - ROM
155 - ROM
135 - ROM
140 - Class 4
176 - EAC</t>
  </si>
  <si>
    <t>45 - ROM
47 - Class 4
53 - EAC</t>
  </si>
  <si>
    <t>138 - ROM
138 - Class 5
195 - EAC</t>
  </si>
  <si>
    <t>134 - ROM
134 - Class 5
132 - EAC</t>
  </si>
  <si>
    <t>Q1 2024</t>
  </si>
  <si>
    <r>
      <t xml:space="preserve">Aug 16, 2018 - TTFP Notification
Sept 28, 2018 - NEB Application filed </t>
    </r>
    <r>
      <rPr>
        <vertAlign val="superscript"/>
        <sz val="12"/>
        <rFont val="Times New Roman"/>
        <family val="1"/>
      </rPr>
      <t>1</t>
    </r>
  </si>
  <si>
    <r>
      <t xml:space="preserve">Nov 14, 2018 - TTFP Notification
Dec 7, 2018 - TTFP Notification Update
Dec 18, 2018 - NEB Application Filed </t>
    </r>
    <r>
      <rPr>
        <vertAlign val="superscript"/>
        <sz val="12"/>
        <rFont val="Times New Roman"/>
        <family val="1"/>
      </rPr>
      <t>2</t>
    </r>
  </si>
  <si>
    <r>
      <t xml:space="preserve">Mar 7, 2022 - TTFP Notification
May 3, 2022 - CER Application Filed </t>
    </r>
    <r>
      <rPr>
        <vertAlign val="superscript"/>
        <sz val="12"/>
        <rFont val="Times New Roman"/>
        <family val="1"/>
      </rPr>
      <t>33</t>
    </r>
  </si>
  <si>
    <r>
      <t xml:space="preserve">Jun 13, 2022 - TTFP Notification
Aug 22, 2022 - CER Application Filed </t>
    </r>
    <r>
      <rPr>
        <vertAlign val="superscript"/>
        <sz val="12"/>
        <rFont val="Times New Roman"/>
        <family val="1"/>
      </rPr>
      <t>34</t>
    </r>
  </si>
  <si>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3</t>
    </r>
    <r>
      <rPr>
        <sz val="12"/>
        <rFont val="Times New Roman"/>
        <family val="1"/>
      </rPr>
      <t xml:space="preserve">
Feb 19, 2020 - CER Recommendation </t>
    </r>
    <r>
      <rPr>
        <vertAlign val="superscript"/>
        <sz val="12"/>
        <rFont val="Times New Roman"/>
        <family val="1"/>
      </rPr>
      <t>4</t>
    </r>
    <r>
      <rPr>
        <sz val="12"/>
        <rFont val="Times New Roman"/>
        <family val="1"/>
      </rPr>
      <t xml:space="preserve">
Sep 8, 2020 - Facility Status Class Estimate Update
May 7, 2021 - Revised Class Estimate
Nov 15, 2022 -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</si>
  <si>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3</t>
    </r>
    <r>
      <rPr>
        <sz val="12"/>
        <rFont val="Times New Roman"/>
        <family val="1"/>
      </rPr>
      <t xml:space="preserve">
Feb 19, 2020 - CER Recommendation </t>
    </r>
    <r>
      <rPr>
        <vertAlign val="superscript"/>
        <sz val="12"/>
        <rFont val="Times New Roman"/>
        <family val="1"/>
      </rPr>
      <t xml:space="preserve">4
</t>
    </r>
    <r>
      <rPr>
        <sz val="12"/>
        <rFont val="Times New Roman"/>
        <family val="1"/>
      </rPr>
      <t>Sep 8, 2020 - Facility Status Class Estimate Update
May 7, 2021 - Revised Class Estimate
Nov 15, 2022 -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</si>
  <si>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3</t>
    </r>
    <r>
      <rPr>
        <sz val="12"/>
        <rFont val="Times New Roman"/>
        <family val="1"/>
      </rPr>
      <t xml:space="preserve">
Feb 19, 2020 - CER Recommendation </t>
    </r>
    <r>
      <rPr>
        <vertAlign val="superscript"/>
        <sz val="12"/>
        <rFont val="Times New Roman"/>
        <family val="1"/>
      </rPr>
      <t>4</t>
    </r>
    <r>
      <rPr>
        <sz val="12"/>
        <rFont val="Times New Roman"/>
        <family val="1"/>
      </rPr>
      <t xml:space="preserve">
Sep 8, 2020 - Facility Status Class Estimate Update
May 7, 2021 - Revised Class Estimate
Nov 15, 2022 - Facility Status Update (Estimate at Complete)</t>
    </r>
  </si>
  <si>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3</t>
    </r>
    <r>
      <rPr>
        <sz val="12"/>
        <rFont val="Times New Roman"/>
        <family val="1"/>
      </rPr>
      <t xml:space="preserve">
Feb 19, 2020 - CER Recommendation </t>
    </r>
    <r>
      <rPr>
        <vertAlign val="superscript"/>
        <sz val="12"/>
        <rFont val="Times New Roman"/>
        <family val="1"/>
      </rPr>
      <t xml:space="preserve">4
</t>
    </r>
    <r>
      <rPr>
        <sz val="12"/>
        <rFont val="Times New Roman"/>
        <family val="1"/>
      </rPr>
      <t xml:space="preserve">Sep 8, 2020 - Facility Status Class Estimate Update
May 7, 2021 - Revised Class Estimate
Sept 12, 2023 - Facility Status Update (Estimate at Complete)
</t>
    </r>
  </si>
  <si>
    <r>
      <t xml:space="preserve">Dec 4, 2017 - TTFP Presentation, 2017 Annual Plan </t>
    </r>
    <r>
      <rPr>
        <vertAlign val="superscript"/>
        <sz val="12"/>
        <rFont val="Times New Roman"/>
        <family val="1"/>
      </rPr>
      <t>v</t>
    </r>
    <r>
      <rPr>
        <sz val="12"/>
        <rFont val="Times New Roman"/>
        <family val="1"/>
      </rPr>
      <t xml:space="preserve">
Feb 13, 2018 - TTFP Facility Update
Jun 20, 2018 - NEB Application Filed </t>
    </r>
    <r>
      <rPr>
        <vertAlign val="superscript"/>
        <sz val="12"/>
        <rFont val="Times New Roman"/>
        <family val="1"/>
      </rPr>
      <t>3</t>
    </r>
    <r>
      <rPr>
        <sz val="12"/>
        <rFont val="Times New Roman"/>
        <family val="1"/>
      </rPr>
      <t xml:space="preserve">
Feb 19, 2020 - CER Recommendation </t>
    </r>
    <r>
      <rPr>
        <vertAlign val="superscript"/>
        <sz val="12"/>
        <rFont val="Times New Roman"/>
        <family val="1"/>
      </rPr>
      <t>4</t>
    </r>
    <r>
      <rPr>
        <sz val="12"/>
        <rFont val="Times New Roman"/>
        <family val="1"/>
      </rPr>
      <t xml:space="preserve">
Sep 8, 2020 - Facility Status Class Estimate Update
May 7, 2021 - Revised Class Estimate
Nov 15, 2022 - Facility Status Update (Estimate at Complete)
</t>
    </r>
  </si>
  <si>
    <r>
      <t xml:space="preserve">Apr 6, 2023 - TTFP Facility Notification
May 23, 2023 - CER Application Filed </t>
    </r>
    <r>
      <rPr>
        <vertAlign val="superscript"/>
        <sz val="12"/>
        <rFont val="Times New Roman"/>
        <family val="1"/>
      </rPr>
      <t>38</t>
    </r>
  </si>
  <si>
    <r>
      <t xml:space="preserve">May 25, 2021 - TTFP Notification
Jun 16, 2021 - CER Application Filed </t>
    </r>
    <r>
      <rPr>
        <vertAlign val="superscript"/>
        <sz val="12"/>
        <rFont val="Times New Roman"/>
        <family val="1"/>
      </rPr>
      <t>24</t>
    </r>
  </si>
  <si>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5</t>
    </r>
    <r>
      <rPr>
        <sz val="12"/>
        <rFont val="Times New Roman"/>
        <family val="1"/>
      </rPr>
      <t xml:space="preserve">
June 18, 2021 - CER Approval </t>
    </r>
    <r>
      <rPr>
        <vertAlign val="superscript"/>
        <sz val="12"/>
        <rFont val="Times New Roman"/>
        <family val="1"/>
      </rPr>
      <t>25</t>
    </r>
    <r>
      <rPr>
        <sz val="12"/>
        <rFont val="Times New Roman"/>
        <family val="1"/>
      </rPr>
      <t xml:space="preserve">
Jan 17, 2023 - Facility Status Update (Estimate at Complete)</t>
    </r>
  </si>
  <si>
    <r>
      <t xml:space="preserve">Nov 14, 2018 - TTFP Presentation, 2018 Annual Plan </t>
    </r>
    <r>
      <rPr>
        <vertAlign val="superscript"/>
        <sz val="12"/>
        <rFont val="Times New Roman"/>
        <family val="1"/>
      </rPr>
      <t>vi</t>
    </r>
    <r>
      <rPr>
        <sz val="12"/>
        <rFont val="Times New Roman"/>
        <family val="1"/>
      </rPr>
      <t xml:space="preserve">
Apr 3, 2019 - NEB Application Filed </t>
    </r>
    <r>
      <rPr>
        <vertAlign val="superscript"/>
        <sz val="12"/>
        <rFont val="Times New Roman"/>
        <family val="1"/>
      </rPr>
      <t xml:space="preserve">5
</t>
    </r>
    <r>
      <rPr>
        <sz val="12"/>
        <rFont val="Times New Roman"/>
        <family val="1"/>
      </rPr>
      <t xml:space="preserve">June 18, 2021 - CER Approval </t>
    </r>
    <r>
      <rPr>
        <vertAlign val="superscript"/>
        <sz val="12"/>
        <rFont val="Times New Roman"/>
        <family val="1"/>
      </rPr>
      <t>25</t>
    </r>
    <r>
      <rPr>
        <sz val="12"/>
        <rFont val="Times New Roman"/>
        <family val="1"/>
      </rPr>
      <t xml:space="preserve">
Jan 17, 2023 - Facility Status Update (Estimate at Complete)</t>
    </r>
  </si>
  <si>
    <r>
      <t xml:space="preserve">Jun 16, 2020 – GRA Application Filed </t>
    </r>
    <r>
      <rPr>
        <vertAlign val="superscript"/>
        <sz val="12"/>
        <rFont val="Times New Roman"/>
        <family val="1"/>
      </rPr>
      <t>14</t>
    </r>
    <r>
      <rPr>
        <sz val="12"/>
        <rFont val="Times New Roman"/>
        <family val="1"/>
      </rPr>
      <t xml:space="preserve">
Mar 1, 2021 - GRA Application Approved </t>
    </r>
    <r>
      <rPr>
        <vertAlign val="superscript"/>
        <sz val="12"/>
        <rFont val="Times New Roman"/>
        <family val="1"/>
      </rPr>
      <t xml:space="preserve">19
</t>
    </r>
  </si>
  <si>
    <r>
      <t xml:space="preserve">Jul 21, 2017 - TTFP Facility Update
Dec 4, 2017 - TTFP Presentation, 2017 Annual Plan </t>
    </r>
    <r>
      <rPr>
        <vertAlign val="superscript"/>
        <sz val="12"/>
        <rFont val="Times New Roman"/>
        <family val="1"/>
      </rPr>
      <t>v</t>
    </r>
    <r>
      <rPr>
        <sz val="12"/>
        <rFont val="Times New Roman"/>
        <family val="1"/>
      </rPr>
      <t xml:space="preserve">
Oct 3, 2018 - TTFP Facility Update
Apr 29, 2019 - NEB Application Filed </t>
    </r>
    <r>
      <rPr>
        <vertAlign val="superscript"/>
        <sz val="12"/>
        <rFont val="Times New Roman"/>
        <family val="1"/>
      </rPr>
      <t xml:space="preserve">6
</t>
    </r>
    <r>
      <rPr>
        <sz val="12"/>
        <rFont val="Times New Roman"/>
        <family val="1"/>
      </rPr>
      <t xml:space="preserve">Sep 12, 2023 - Facility Status Update (Estimate at Complete)
</t>
    </r>
  </si>
  <si>
    <r>
      <t xml:space="preserve">Dec 7, 2020 - TTFP Notification
Jun 22, 2021 - CER Application Filed </t>
    </r>
    <r>
      <rPr>
        <vertAlign val="superscript"/>
        <sz val="12"/>
        <rFont val="Times New Roman"/>
        <family val="1"/>
      </rPr>
      <t>26</t>
    </r>
    <r>
      <rPr>
        <sz val="12"/>
        <rFont val="Times New Roman"/>
        <family val="1"/>
      </rPr>
      <t xml:space="preserve">
Dec 10, 2021 - CER Approval </t>
    </r>
    <r>
      <rPr>
        <vertAlign val="superscript"/>
        <sz val="12"/>
        <rFont val="Times New Roman"/>
        <family val="1"/>
      </rPr>
      <t xml:space="preserve">29
</t>
    </r>
    <r>
      <rPr>
        <sz val="12"/>
        <rFont val="Times New Roman"/>
        <family val="1"/>
      </rPr>
      <t xml:space="preserve">
Sept 12, 2023 - Facility Status Update (Estimate at Complete)
</t>
    </r>
  </si>
  <si>
    <r>
      <t>Apr 06, 2022 - TTFP Notification
Apr 26, 2022 - CER Application Filed</t>
    </r>
    <r>
      <rPr>
        <vertAlign val="superscript"/>
        <sz val="12"/>
        <rFont val="Times New Roman"/>
        <family val="1"/>
      </rPr>
      <t>32</t>
    </r>
  </si>
  <si>
    <r>
      <t xml:space="preserve">Aug 7, 2018 - TTFP Notification
Jul 30, 2018 - GRA Application Filed </t>
    </r>
    <r>
      <rPr>
        <vertAlign val="superscript"/>
        <sz val="12"/>
        <rFont val="Times New Roman"/>
        <family val="1"/>
      </rPr>
      <t>7</t>
    </r>
    <r>
      <rPr>
        <sz val="12"/>
        <rFont val="Times New Roman"/>
        <family val="1"/>
      </rPr>
      <t xml:space="preserve">
Jun 16, 2020 - GRA Application Filed </t>
    </r>
    <r>
      <rPr>
        <vertAlign val="superscript"/>
        <sz val="12"/>
        <rFont val="Times New Roman"/>
        <family val="1"/>
      </rPr>
      <t xml:space="preserve">15
</t>
    </r>
    <r>
      <rPr>
        <sz val="12"/>
        <rFont val="Times New Roman"/>
        <family val="1"/>
      </rPr>
      <t xml:space="preserve">
Mar 1, 2021 - GRA Application Approved </t>
    </r>
    <r>
      <rPr>
        <vertAlign val="superscript"/>
        <sz val="12"/>
        <rFont val="Times New Roman"/>
        <family val="1"/>
      </rPr>
      <t>19</t>
    </r>
    <r>
      <rPr>
        <sz val="12"/>
        <rFont val="Times New Roman"/>
        <family val="1"/>
      </rPr>
      <t xml:space="preserve">
</t>
    </r>
  </si>
  <si>
    <r>
      <t xml:space="preserve">Oct 12, 2021 - TTFP Notification
Oct 26, 2021 - CER Application Filed </t>
    </r>
    <r>
      <rPr>
        <vertAlign val="superscript"/>
        <sz val="12"/>
        <rFont val="Times New Roman"/>
        <family val="1"/>
      </rPr>
      <t>28</t>
    </r>
  </si>
  <si>
    <r>
      <t xml:space="preserve">Nov 30, 2022 - TTFP Notification
Mar 13, 2023 - CER Application Filed </t>
    </r>
    <r>
      <rPr>
        <vertAlign val="superscript"/>
        <sz val="12"/>
        <rFont val="Times New Roman"/>
        <family val="1"/>
      </rPr>
      <t>37</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</si>
  <si>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8</t>
    </r>
    <r>
      <rPr>
        <sz val="12"/>
        <rFont val="Times New Roman"/>
        <family val="1"/>
      </rPr>
      <t xml:space="preserve"> 
May 5, 2021 - CER Approval </t>
    </r>
    <r>
      <rPr>
        <vertAlign val="superscript"/>
        <sz val="12"/>
        <rFont val="Times New Roman"/>
        <family val="1"/>
      </rPr>
      <t xml:space="preserve">21
</t>
    </r>
    <r>
      <rPr>
        <sz val="12"/>
        <rFont val="Times New Roman"/>
        <family val="1"/>
      </rPr>
      <t xml:space="preserve">Sept 12, 2023 - Facility Status Update (Estimate at Complete) </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</si>
  <si>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8</t>
    </r>
    <r>
      <rPr>
        <sz val="12"/>
        <rFont val="Times New Roman"/>
        <family val="1"/>
      </rPr>
      <t xml:space="preserve"> 
May 5, 2021 - CER Approval </t>
    </r>
    <r>
      <rPr>
        <vertAlign val="superscript"/>
        <sz val="12"/>
        <rFont val="Times New Roman"/>
        <family val="1"/>
      </rPr>
      <t xml:space="preserve">21 </t>
    </r>
    <r>
      <rPr>
        <sz val="12"/>
        <rFont val="Times New Roman"/>
        <family val="1"/>
      </rPr>
      <t xml:space="preserve">
Apr 11, 2023 - Facility Status Update (Estimate at Complete)</t>
    </r>
  </si>
  <si>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8</t>
    </r>
    <r>
      <rPr>
        <sz val="12"/>
        <rFont val="Times New Roman"/>
        <family val="1"/>
      </rPr>
      <t xml:space="preserve"> 
May 5, 2021 - CER Approval </t>
    </r>
    <r>
      <rPr>
        <vertAlign val="superscript"/>
        <sz val="12"/>
        <rFont val="Times New Roman"/>
        <family val="1"/>
      </rPr>
      <t xml:space="preserve">21
</t>
    </r>
    <r>
      <rPr>
        <sz val="12"/>
        <rFont val="Times New Roman"/>
        <family val="1"/>
      </rPr>
      <t>July 11, 2023 - Facility Status Update (Estimate at Complete)</t>
    </r>
    <r>
      <rPr>
        <vertAlign val="superscript"/>
        <sz val="12"/>
        <rFont val="Times New Roman"/>
        <family val="1"/>
      </rPr>
      <t xml:space="preserve"> </t>
    </r>
  </si>
  <si>
    <r>
      <t xml:space="preserve">Jan 15, 2021 - CER Application Filed </t>
    </r>
    <r>
      <rPr>
        <vertAlign val="superscript"/>
        <sz val="12"/>
        <rFont val="Times New Roman"/>
        <family val="1"/>
      </rPr>
      <t>18</t>
    </r>
    <r>
      <rPr>
        <sz val="12"/>
        <rFont val="Times New Roman"/>
        <family val="1"/>
      </rPr>
      <t xml:space="preserve">
Dec 22, 2021 - CER Approval </t>
    </r>
    <r>
      <rPr>
        <vertAlign val="superscript"/>
        <sz val="12"/>
        <rFont val="Times New Roman"/>
        <family val="1"/>
      </rPr>
      <t xml:space="preserve">31 
</t>
    </r>
    <r>
      <rPr>
        <sz val="12"/>
        <rFont val="Times New Roman"/>
        <family val="1"/>
      </rPr>
      <t>Aug 9, 2022 - Facility Status Update (Estimate at Complete)</t>
    </r>
  </si>
  <si>
    <r>
      <t xml:space="preserve">May 20, 2021 - TTFP Notification
Aug 26, 2021 - NEB Application Filed </t>
    </r>
    <r>
      <rPr>
        <vertAlign val="superscript"/>
        <sz val="12"/>
        <rFont val="Times New Roman"/>
        <family val="1"/>
      </rPr>
      <t>27</t>
    </r>
  </si>
  <si>
    <r>
      <t xml:space="preserve">Jun 16, 2020 - GRA Application Filed </t>
    </r>
    <r>
      <rPr>
        <vertAlign val="superscript"/>
        <sz val="12"/>
        <rFont val="Times New Roman"/>
        <family val="1"/>
      </rPr>
      <t>12</t>
    </r>
    <r>
      <rPr>
        <sz val="12"/>
        <rFont val="Times New Roman"/>
        <family val="1"/>
      </rPr>
      <t xml:space="preserve"> 
Mar 1,2021 - GRA Application Approved </t>
    </r>
    <r>
      <rPr>
        <vertAlign val="superscript"/>
        <sz val="12"/>
        <rFont val="Times New Roman"/>
        <family val="1"/>
      </rPr>
      <t xml:space="preserve">19
</t>
    </r>
  </si>
  <si>
    <r>
      <t xml:space="preserve">Oct 30, 2014 - TTFP Presentation
Dec 4, 2018 – AUC Project Update Filed </t>
    </r>
    <r>
      <rPr>
        <vertAlign val="superscript"/>
        <sz val="12"/>
        <rFont val="Times New Roman"/>
        <family val="1"/>
      </rPr>
      <t>10</t>
    </r>
    <r>
      <rPr>
        <sz val="12"/>
        <rFont val="Times New Roman"/>
        <family val="1"/>
      </rPr>
      <t xml:space="preserve">
Jun 16, 2020 - AUC Project Update Filed </t>
    </r>
    <r>
      <rPr>
        <vertAlign val="superscript"/>
        <sz val="12"/>
        <rFont val="Times New Roman"/>
        <family val="1"/>
      </rPr>
      <t xml:space="preserve">13 </t>
    </r>
    <r>
      <rPr>
        <sz val="12"/>
        <rFont val="Times New Roman"/>
        <family val="1"/>
      </rPr>
      <t xml:space="preserve">
</t>
    </r>
  </si>
  <si>
    <r>
      <t xml:space="preserve">Nov 12, 2019 - TTFP Presentation, 2019 Annual Plan vii
Jun 1, 2020 - NEB Application Filed </t>
    </r>
    <r>
      <rPr>
        <vertAlign val="superscript"/>
        <sz val="12"/>
        <rFont val="Times New Roman"/>
        <family val="1"/>
      </rPr>
      <t>11</t>
    </r>
    <r>
      <rPr>
        <sz val="12"/>
        <rFont val="Times New Roman"/>
        <family val="1"/>
      </rPr>
      <t xml:space="preserve">
April 30, 2021 - Approval </t>
    </r>
    <r>
      <rPr>
        <vertAlign val="superscript"/>
        <sz val="12"/>
        <rFont val="Times New Roman"/>
        <family val="1"/>
      </rPr>
      <t>20</t>
    </r>
    <r>
      <rPr>
        <sz val="12"/>
        <rFont val="Times New Roman"/>
        <family val="1"/>
      </rPr>
      <t xml:space="preserve"> 
</t>
    </r>
  </si>
  <si>
    <r>
      <t xml:space="preserve">Nov 12, 2019 - TTFP Presentation, 2019 Annual Plan </t>
    </r>
    <r>
      <rPr>
        <vertAlign val="superscript"/>
        <sz val="12"/>
        <rFont val="Times New Roman"/>
        <family val="1"/>
      </rPr>
      <t>vii</t>
    </r>
    <r>
      <rPr>
        <sz val="12"/>
        <rFont val="Times New Roman"/>
        <family val="1"/>
      </rPr>
      <t xml:space="preserve">
Jun 1, 2020 - NEB Application Filed </t>
    </r>
    <r>
      <rPr>
        <vertAlign val="superscript"/>
        <sz val="12"/>
        <rFont val="Times New Roman"/>
        <family val="1"/>
      </rPr>
      <t>11</t>
    </r>
    <r>
      <rPr>
        <sz val="12"/>
        <rFont val="Times New Roman"/>
        <family val="1"/>
      </rPr>
      <t xml:space="preserve">
April 30, 2021 - Approval </t>
    </r>
    <r>
      <rPr>
        <vertAlign val="superscript"/>
        <sz val="12"/>
        <rFont val="Times New Roman"/>
        <family val="1"/>
      </rPr>
      <t xml:space="preserve">20 
</t>
    </r>
    <r>
      <rPr>
        <sz val="12"/>
        <rFont val="Times New Roman"/>
        <family val="1"/>
      </rPr>
      <t>Mar 13, 2023 - Facility Status Update (Estimate at Complete)</t>
    </r>
    <r>
      <rPr>
        <vertAlign val="superscript"/>
        <sz val="12"/>
        <rFont val="Times New Roman"/>
        <family val="1"/>
      </rPr>
      <t xml:space="preserve">
</t>
    </r>
  </si>
  <si>
    <r>
      <t xml:space="preserve">Jan 21, 2020 - TTFP 2019 Annual Plan Update </t>
    </r>
    <r>
      <rPr>
        <vertAlign val="superscript"/>
        <sz val="12"/>
        <rFont val="Times New Roman"/>
        <family val="1"/>
      </rPr>
      <t xml:space="preserve">vii
</t>
    </r>
    <r>
      <rPr>
        <sz val="12"/>
        <rFont val="Times New Roman"/>
        <family val="1"/>
      </rPr>
      <t xml:space="preserve">Jun 1, 2020 - NEB Application Filed </t>
    </r>
    <r>
      <rPr>
        <vertAlign val="superscript"/>
        <sz val="12"/>
        <rFont val="Times New Roman"/>
        <family val="1"/>
      </rPr>
      <t>11</t>
    </r>
    <r>
      <rPr>
        <sz val="12"/>
        <rFont val="Times New Roman"/>
        <family val="1"/>
      </rPr>
      <t xml:space="preserve">
April 30, 2021 - Approval </t>
    </r>
    <r>
      <rPr>
        <vertAlign val="superscript"/>
        <sz val="12"/>
        <rFont val="Times New Roman"/>
        <family val="1"/>
      </rPr>
      <t>20</t>
    </r>
    <r>
      <rPr>
        <sz val="12"/>
        <rFont val="Times New Roman"/>
        <family val="1"/>
      </rPr>
      <t xml:space="preserve"> 
Apr 11, 2023 - Facility Status Update (Estimate at Complete)
</t>
    </r>
  </si>
  <si>
    <t>2027+</t>
  </si>
  <si>
    <t>Grande Prairie Mainline Loop No. 4 (Valhalla North Section) and Berland River CS C3 Unit Addition Approval</t>
  </si>
  <si>
    <t xml:space="preserve">Approved </t>
  </si>
  <si>
    <t>Q1 2025</t>
  </si>
  <si>
    <t>2022 Meter Stations and Laterals Decommissioning Program</t>
  </si>
  <si>
    <t>5.4 km NPS 6
3 Delivery Stations</t>
  </si>
  <si>
    <t>13.2
11.5</t>
  </si>
  <si>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 xml:space="preserve">39
</t>
    </r>
    <r>
      <rPr>
        <sz val="12"/>
        <rFont val="Times New Roman"/>
        <family val="1"/>
      </rPr>
      <t>Dec 21, 2023 - CER Approval</t>
    </r>
    <r>
      <rPr>
        <vertAlign val="superscript"/>
        <sz val="12"/>
        <rFont val="Times New Roman"/>
        <family val="1"/>
      </rPr>
      <t>40</t>
    </r>
    <r>
      <rPr>
        <sz val="12"/>
        <rFont val="Times New Roman"/>
        <family val="1"/>
      </rPr>
      <t xml:space="preserve">
</t>
    </r>
  </si>
  <si>
    <r>
      <t>Jun 19, 2023 - TTFP Notification
Aug 21, 2023 - CER Application Filed</t>
    </r>
    <r>
      <rPr>
        <vertAlign val="superscript"/>
        <sz val="12"/>
        <rFont val="Times New Roman"/>
        <family val="1"/>
      </rPr>
      <t>41</t>
    </r>
  </si>
  <si>
    <t>Iosegun Sales Meter Station</t>
  </si>
  <si>
    <t>440T
Turbine Meter</t>
  </si>
  <si>
    <t>Iosegun Sales Meter Station CER Project Notification</t>
  </si>
  <si>
    <t>864U</t>
  </si>
  <si>
    <r>
      <t xml:space="preserve">Jan 5, 2023 - TTFP Notification
Jan 18, 2023 - CER Application Filed </t>
    </r>
    <r>
      <rPr>
        <vertAlign val="superscript"/>
        <sz val="12"/>
        <rFont val="Times New Roman"/>
        <family val="1"/>
      </rPr>
      <t>36</t>
    </r>
  </si>
  <si>
    <t xml:space="preserve">Elevated costs due to construction scope of work (difficult terrain, design changes and rework, and third party clearing). Additional contractor costs due to unfavorable market conditions. </t>
  </si>
  <si>
    <t>5-15 MW</t>
  </si>
  <si>
    <t>22 km NPS 20</t>
  </si>
  <si>
    <t>Feb 15, 2024</t>
  </si>
  <si>
    <t xml:space="preserve">Elevated costs due to material cost increases, design changes and rework, and third party clearing. </t>
  </si>
  <si>
    <t xml:space="preserve">Elevated costs due to construction scope of work (material cost increases, design changes and rework, and third party clearing). </t>
  </si>
  <si>
    <r>
      <t xml:space="preserve">
</t>
    </r>
    <r>
      <rPr>
        <sz val="16"/>
        <color theme="1"/>
        <rFont val="Times New Roman"/>
        <family val="1"/>
      </rPr>
      <t xml:space="preserve">The Facility Status Update describes the current status of facilities that were applied for, are under construction or have been placed on-stream </t>
    </r>
    <r>
      <rPr>
        <sz val="16"/>
        <rFont val="Times New Roman"/>
        <family val="1"/>
      </rPr>
      <t xml:space="preserve">since the 2023 Annual Plan was issued on February 22, 2024 and maintains a record of the facilities for two years prior to the current year. </t>
    </r>
    <r>
      <rPr>
        <sz val="16"/>
        <color theme="1"/>
        <rFont val="Times New Roman"/>
        <family val="1"/>
      </rPr>
      <t xml:space="preserve">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</si>
  <si>
    <r>
      <t>Sep 11, 2023 - CER Application Filed</t>
    </r>
    <r>
      <rPr>
        <vertAlign val="superscript"/>
        <sz val="12"/>
        <rFont val="Times New Roman"/>
        <family val="1"/>
      </rPr>
      <t>42</t>
    </r>
    <r>
      <rPr>
        <sz val="12"/>
        <rFont val="Times New Roman"/>
        <family val="1"/>
      </rPr>
      <t xml:space="preserve">
Feb 15, 2024 - TTFP Notification</t>
    </r>
  </si>
  <si>
    <t>65 - ROM
75 - Class 5
108 - EAC</t>
  </si>
  <si>
    <t>83 - ROM
72 - Class 5
153 - EAC</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</si>
  <si>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16
</t>
    </r>
    <r>
      <rPr>
        <sz val="12"/>
        <rFont val="Times New Roman"/>
        <family val="1"/>
      </rPr>
      <t xml:space="preserve">Dec 1, 2022 - CER Approval </t>
    </r>
    <r>
      <rPr>
        <vertAlign val="superscript"/>
        <sz val="12"/>
        <rFont val="Times New Roman"/>
        <family val="1"/>
      </rPr>
      <t xml:space="preserve">35
</t>
    </r>
    <r>
      <rPr>
        <sz val="12"/>
        <rFont val="Times New Roman"/>
        <family val="1"/>
      </rPr>
      <t xml:space="preserve">Feb 15, 2024 - Facility Status Update (Estimate at Complete) 
</t>
    </r>
  </si>
  <si>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16
</t>
    </r>
    <r>
      <rPr>
        <sz val="12"/>
        <rFont val="Times New Roman"/>
        <family val="1"/>
      </rPr>
      <t xml:space="preserve">Dec 1, 2022 - CER Approval </t>
    </r>
    <r>
      <rPr>
        <vertAlign val="superscript"/>
        <sz val="12"/>
        <rFont val="Times New Roman"/>
        <family val="1"/>
      </rPr>
      <t>35</t>
    </r>
    <r>
      <rPr>
        <sz val="12"/>
        <rFont val="Times New Roman"/>
        <family val="1"/>
      </rPr>
      <t xml:space="preserve"> 
Feb 15, 2024 - Facility Status Update (Estimate at Complete)</t>
    </r>
  </si>
  <si>
    <t>209 - ROM
209 - Class 5
260 - EAC</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</si>
  <si>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16
</t>
    </r>
    <r>
      <rPr>
        <sz val="12"/>
        <rFont val="Times New Roman"/>
        <family val="1"/>
      </rPr>
      <t xml:space="preserve">
Dec 1, 2022 - CER Approval </t>
    </r>
    <r>
      <rPr>
        <vertAlign val="superscript"/>
        <sz val="12"/>
        <rFont val="Times New Roman"/>
        <family val="1"/>
      </rPr>
      <t xml:space="preserve">35
</t>
    </r>
    <r>
      <rPr>
        <sz val="12"/>
        <rFont val="Times New Roman"/>
        <family val="1"/>
      </rPr>
      <t xml:space="preserve">Feb 15, 2024 - Facility Status Update (Estimate at Complete) </t>
    </r>
  </si>
  <si>
    <t>149 - ROM</t>
  </si>
  <si>
    <t>Grande Prairie Mainline Loop (Colt Section)</t>
  </si>
  <si>
    <t>20 km NPS 48</t>
  </si>
  <si>
    <t>2028-2030</t>
  </si>
  <si>
    <t>404 - P70</t>
  </si>
  <si>
    <t>254 - P70</t>
  </si>
  <si>
    <t>Grande Prairie Mainline Loop (Deep Valley South Section)</t>
  </si>
  <si>
    <t>Grande Prairie Mainline Loop (Deep Valley North Section)</t>
  </si>
  <si>
    <t>23 km NPS 48</t>
  </si>
  <si>
    <t>379 - P70</t>
  </si>
  <si>
    <t>Grande Prairie Mainline Loop (Hornbeck Section)</t>
  </si>
  <si>
    <t>13 km NPS 48</t>
  </si>
  <si>
    <t>238 - P70</t>
  </si>
  <si>
    <t>Grande Prairie Mainline Loop (Karr Section 1)</t>
  </si>
  <si>
    <t>15 km NPS 48</t>
  </si>
  <si>
    <t>205 - P70</t>
  </si>
  <si>
    <t>Grande Prairie Mainline Loop (Karr Section 2)</t>
  </si>
  <si>
    <t>16 km NPS 48</t>
  </si>
  <si>
    <t>Grande Prairie Mainline Loop (Karr Section 3)</t>
  </si>
  <si>
    <t>25 km NPS 48</t>
  </si>
  <si>
    <t>332 - P70</t>
  </si>
  <si>
    <t>Grande Prairie Mainline Loop (McLeod Section)</t>
  </si>
  <si>
    <t>21 km NPS 48</t>
  </si>
  <si>
    <t>Grande Prairie Mainline Loop (McLeod North Section)</t>
  </si>
  <si>
    <t>211 - P70</t>
  </si>
  <si>
    <t>321 - P70</t>
  </si>
  <si>
    <t>Wolf Lake Compressor Station Unit and Cooler Additions</t>
  </si>
  <si>
    <t>362 - P70</t>
  </si>
  <si>
    <t>Vetchland Compressor Station Unit and Cooler Additions</t>
  </si>
  <si>
    <t>352 - P70</t>
  </si>
  <si>
    <t>Leming Lake Sales Lateral Loop (Field Lake Section) Application</t>
  </si>
  <si>
    <t>Q3 2025</t>
  </si>
  <si>
    <t>Q2 2025</t>
  </si>
  <si>
    <t>Wilkin Lake Receipt Meter Station</t>
  </si>
  <si>
    <t>884U Ultrasonic Meter</t>
  </si>
  <si>
    <t>Wilkin Lake Receipt Meter Station Approval</t>
  </si>
  <si>
    <r>
      <t xml:space="preserve">
Forecast Costs
</t>
    </r>
    <r>
      <rPr>
        <sz val="16"/>
        <rFont val="Times New Roman"/>
        <family val="1"/>
      </rPr>
      <t xml:space="preserve">
There are two methodologies for forecasting costs and for NGTL projects greater than $25 million, the estimate type are identified. 
For a </t>
    </r>
    <r>
      <rPr>
        <i/>
        <sz val="16"/>
        <rFont val="Times New Roman"/>
        <family val="1"/>
      </rPr>
      <t>Class Estimate</t>
    </r>
    <r>
      <rPr>
        <sz val="16"/>
        <rFont val="Times New Roman"/>
        <family val="1"/>
      </rPr>
      <t xml:space="preserve">, the target accuracy for the various estimate types are shown in the table below. 
These accuracy ranges are for typical TC Energy projects with established technological complexity. 
It should be noted that for non-typical TC Energy projects the accuracy range could widen towards the
upper limit of the AACE ranges for a class of estimate (i.e. depending on area knowledge, technological 
complexity, level of expertise, and certainty of facility scope).  If a cost estimate for an NGTL project is
based on the wider accuracy range, the estimate range will be provided in the Variance Explanation column. 
Forecasted costs reflect the dollar value, economic conditions, and estimation procedures at the time the estimates were completed. 
For a </t>
    </r>
    <r>
      <rPr>
        <i/>
        <sz val="16"/>
        <rFont val="Times New Roman"/>
        <family val="1"/>
      </rPr>
      <t>Parametic Estimate</t>
    </r>
    <r>
      <rPr>
        <sz val="16"/>
        <rFont val="Times New Roman"/>
        <family val="1"/>
      </rPr>
      <t xml:space="preserve">,  TC Energy may also baseline cost estimates using a probabilistic assessment driven by the risks and uncertainties associated with the project. Typically, the plausible outcomes are expressed as a P-Value and range between P10-P90. The Value indicates the confidence level of a particular cost estimate and indicates the expected probability that the final cost will be equal-to or less-than the specified estimate value. For example, a 70% confidence level for an estimate value (often noted as a P70) indicates an expected 70% probability that the final result will be less than (more favorable) or equal to the P70 cost estimate.
</t>
    </r>
    <r>
      <rPr>
        <b/>
        <sz val="16"/>
        <rFont val="Times New Roman"/>
        <family val="1"/>
      </rPr>
      <t xml:space="preserve">
</t>
    </r>
  </si>
  <si>
    <t>Leming Loop (Field Lake Section)</t>
  </si>
  <si>
    <t>270 - ROM
107 - Class 5
105 - Class 4</t>
  </si>
  <si>
    <t>xi.</t>
  </si>
  <si>
    <t>NGTL 2023 Annual Plan</t>
  </si>
  <si>
    <r>
      <t xml:space="preserve">Feb 22, 2024 - TTFP Presentation, 2023 Annual Plan </t>
    </r>
    <r>
      <rPr>
        <vertAlign val="superscript"/>
        <sz val="12"/>
        <rFont val="Times New Roman"/>
        <family val="1"/>
      </rPr>
      <t>xi</t>
    </r>
  </si>
  <si>
    <t>Leming Loop (Sand Section)</t>
  </si>
  <si>
    <t>143 - ROM
140 - Class 5
144 - EAC</t>
  </si>
  <si>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17</t>
    </r>
    <r>
      <rPr>
        <sz val="12"/>
        <rFont val="Times New Roman"/>
        <family val="1"/>
      </rPr>
      <t xml:space="preserve">
May, 13, 2021 - CER Approval </t>
    </r>
    <r>
      <rPr>
        <vertAlign val="superscript"/>
        <sz val="12"/>
        <rFont val="Times New Roman"/>
        <family val="1"/>
      </rPr>
      <t>22</t>
    </r>
    <r>
      <rPr>
        <sz val="12"/>
        <rFont val="Times New Roman"/>
        <family val="1"/>
      </rPr>
      <t xml:space="preserve">
May 1, 2024 - Facility Status Update (Estimate at Complete)</t>
    </r>
  </si>
  <si>
    <r>
      <t xml:space="preserve">Nov 12, 2019 - TTFP Presentation, 2019 Annual Plan </t>
    </r>
    <r>
      <rPr>
        <vertAlign val="superscript"/>
        <sz val="12"/>
        <rFont val="Times New Roman"/>
        <family val="1"/>
      </rPr>
      <t>vii</t>
    </r>
    <r>
      <rPr>
        <sz val="12"/>
        <rFont val="Times New Roman"/>
        <family val="1"/>
      </rPr>
      <t xml:space="preserve">
June 1, 2021 - CER Application Filed</t>
    </r>
    <r>
      <rPr>
        <vertAlign val="superscript"/>
        <sz val="12"/>
        <rFont val="Times New Roman"/>
        <family val="1"/>
      </rPr>
      <t xml:space="preserve"> 23</t>
    </r>
    <r>
      <rPr>
        <sz val="12"/>
        <rFont val="Times New Roman"/>
        <family val="1"/>
      </rPr>
      <t xml:space="preserve">
Dec 22, 2021- CER Approval</t>
    </r>
    <r>
      <rPr>
        <vertAlign val="superscript"/>
        <sz val="12"/>
        <rFont val="Times New Roman"/>
        <family val="1"/>
      </rPr>
      <t xml:space="preserve">30
</t>
    </r>
    <r>
      <rPr>
        <sz val="12"/>
        <rFont val="Times New Roman"/>
        <family val="1"/>
      </rPr>
      <t>July 18, 2024 - Facility Status Update (Estimate at Complete)</t>
    </r>
  </si>
  <si>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17</t>
    </r>
    <r>
      <rPr>
        <sz val="12"/>
        <rFont val="Times New Roman"/>
        <family val="1"/>
      </rPr>
      <t xml:space="preserve">
May, 13, 2021 - CER Approval </t>
    </r>
    <r>
      <rPr>
        <vertAlign val="superscript"/>
        <sz val="12"/>
        <rFont val="Times New Roman"/>
        <family val="1"/>
      </rPr>
      <t>22</t>
    </r>
    <r>
      <rPr>
        <sz val="12"/>
        <rFont val="Times New Roman"/>
        <family val="1"/>
      </rPr>
      <t xml:space="preserve">
July 18, 2024 - Facility Status Update (Estimate at Complete)</t>
    </r>
  </si>
  <si>
    <t>257 - ROM
278 - Class 5
274 - EAC</t>
  </si>
  <si>
    <t>159 - ROM
151 - Class 5
123 - EAC</t>
  </si>
  <si>
    <t xml:space="preserve">Delayed regulatory approval impacted cost and execution plans. Multiple construction seasons with prime contractor complications and redesign of Simonette HDD. </t>
  </si>
  <si>
    <t>Codner South Receipt Meter Station</t>
  </si>
  <si>
    <t>10104U
Ultrasonic Meter</t>
  </si>
  <si>
    <t>Oct 29, 2024 - TTFP Notification</t>
  </si>
  <si>
    <t>Leming Lake Sales Lateral Loop (Field Lake Section) Approval</t>
  </si>
  <si>
    <r>
      <t>Oct 16, 2023 - CER Application
Dec 14, 2023 - CER Approval</t>
    </r>
    <r>
      <rPr>
        <vertAlign val="superscript"/>
        <sz val="12"/>
        <rFont val="Times New Roman"/>
        <family val="1"/>
      </rPr>
      <t>44</t>
    </r>
  </si>
  <si>
    <r>
      <t xml:space="preserve">2021 NGTL System Expansion Project 
</t>
    </r>
    <r>
      <rPr>
        <sz val="16"/>
        <rFont val="Times New Roman"/>
        <family val="1"/>
      </rPr>
      <t>GPML Loop No.2 (Colt Section) in-service March 24, 2023, acheiving 100% Project capacity. GPML Loop No. 2 (Simonette River)  in-service May 2024.</t>
    </r>
    <r>
      <rPr>
        <i/>
        <sz val="16"/>
        <color rgb="FFFF0000"/>
        <rFont val="Times New Roman"/>
        <family val="1"/>
      </rPr>
      <t xml:space="preserve"> </t>
    </r>
    <r>
      <rPr>
        <sz val="16"/>
        <rFont val="Times New Roman"/>
        <family val="1"/>
      </rPr>
      <t xml:space="preserve">In October 2024, Estimates at Complete were updated for all projects included in the 2021 NGTL System Expansion Project to total $3.6B.
</t>
    </r>
    <r>
      <rPr>
        <b/>
        <sz val="16"/>
        <rFont val="Times New Roman"/>
        <family val="1"/>
      </rPr>
      <t>Disclaimer</t>
    </r>
    <r>
      <rPr>
        <sz val="16"/>
        <rFont val="Times New Roman"/>
        <family val="1"/>
      </rPr>
      <t xml:space="preserve">
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</si>
  <si>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r>
      <t xml:space="preserve">Dec 13, 2022 - TTFP Presentation, 2022 Annual Plan </t>
    </r>
    <r>
      <rPr>
        <vertAlign val="superscript"/>
        <sz val="12"/>
        <rFont val="Times New Roman"/>
        <family val="1"/>
      </rPr>
      <t xml:space="preserve">x
</t>
    </r>
    <r>
      <rPr>
        <sz val="12"/>
        <rFont val="Times New Roman"/>
        <family val="1"/>
      </rPr>
      <t xml:space="preserve">
May 9, 2023 - TTFP Facility Update Presentation
Mar 01, 2024 - CER Application Filed</t>
    </r>
    <r>
      <rPr>
        <vertAlign val="superscript"/>
        <sz val="12"/>
        <rFont val="Times New Roman"/>
        <family val="1"/>
      </rPr>
      <t>43</t>
    </r>
    <r>
      <rPr>
        <sz val="12"/>
        <rFont val="Times New Roman"/>
        <family val="1"/>
      </rPr>
      <t xml:space="preserve">
Sep 20, 2024 - CER Approval</t>
    </r>
    <r>
      <rPr>
        <vertAlign val="superscript"/>
        <sz val="12"/>
        <rFont val="Times New Roman"/>
        <family val="1"/>
      </rPr>
      <t>45</t>
    </r>
    <r>
      <rPr>
        <sz val="12"/>
        <rFont val="Times New Roman"/>
        <family val="1"/>
      </rPr>
      <t xml:space="preserve">
</t>
    </r>
  </si>
  <si>
    <t>298 - ROM
327 - Class 5
409 - Class 3
454 -  Class 3
444 - EAC</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</si>
  <si>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3</t>
    </r>
    <r>
      <rPr>
        <sz val="12"/>
        <rFont val="Times New Roman"/>
        <family val="1"/>
      </rPr>
      <t xml:space="preserve">
Feb 19, 2020 - CER Recommendation </t>
    </r>
    <r>
      <rPr>
        <vertAlign val="superscript"/>
        <sz val="12"/>
        <rFont val="Times New Roman"/>
        <family val="1"/>
      </rPr>
      <t>4</t>
    </r>
    <r>
      <rPr>
        <sz val="12"/>
        <rFont val="Times New Roman"/>
        <family val="1"/>
      </rPr>
      <t xml:space="preserve">
Sep 8, 2020 - Facility Status Class Estimate Update
May 7, 2021 - Revised Class Estimate
Sep 17, 2024 - Facility Status Update (Estimate at Complete)</t>
    </r>
  </si>
  <si>
    <t>332 - ROM
377 - Class 5
530 - Class 3
665 - Class 3
970 - EAC</t>
  </si>
  <si>
    <t>73 - ROM
80 - Class 5
117 - Class 3
134 - Class 3
211 - EAC</t>
  </si>
  <si>
    <t xml:space="preserve">232 - ROM
232 - Class 5
274 - Class 3
378 - Class 3
392 - EAC
</t>
  </si>
  <si>
    <t xml:space="preserve">156 - ROM
179 - Class 5
285 - Class 3
375 - Class 3
276 - EAC
</t>
  </si>
  <si>
    <t>270 - ROM
287 - Class 5
315 - Class 3
378 - Class 3
377 - EAC</t>
  </si>
  <si>
    <t>226 km NPS 36
Control Stations</t>
  </si>
  <si>
    <r>
      <t xml:space="preserve">May 9, 2023 - TTFP Facility Update Presentation
Feb 22, 2024 - TTFP Presentation, 2023 Annual Plan </t>
    </r>
    <r>
      <rPr>
        <vertAlign val="superscript"/>
        <sz val="12"/>
        <rFont val="Times New Roman"/>
        <family val="1"/>
      </rPr>
      <t xml:space="preserve">xi
</t>
    </r>
    <r>
      <rPr>
        <sz val="12"/>
        <rFont val="Times New Roman"/>
        <family val="1"/>
      </rPr>
      <t>Aug 22, 2024 - TTFP Update</t>
    </r>
  </si>
  <si>
    <t xml:space="preserve">103 - ROM
138 - Class 5
272 - Class 4
</t>
  </si>
  <si>
    <t>May 9, 2023 - TTFP Facility Update Presentation
Feb 22, 2024 - TTFP Presentation, 2023 Annual Plan xi
Aug 22, 2024 - TTFP Update</t>
  </si>
  <si>
    <t xml:space="preserve">1024 - ROM
1,815 - Class 5
2,541 - Class 4
</t>
  </si>
  <si>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39</t>
    </r>
    <r>
      <rPr>
        <sz val="12"/>
        <rFont val="Times New Roman"/>
        <family val="1"/>
      </rPr>
      <t xml:space="preserve">
Dec 21, 2023 - CER Approval</t>
    </r>
    <r>
      <rPr>
        <vertAlign val="superscript"/>
        <sz val="12"/>
        <rFont val="Times New Roman"/>
        <family val="1"/>
      </rPr>
      <t xml:space="preserve">40
</t>
    </r>
  </si>
  <si>
    <t>Mackie Creek North Receipt Meter Station Expansion - Phase 2</t>
  </si>
  <si>
    <t>682 Orifice Meter</t>
  </si>
  <si>
    <t>Dec 3, 2024 - TTFP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</si>
</sst>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 yyyy"/>
    <numFmt numFmtId="165" formatCode="0."/>
    <numFmt numFmtId="166" formatCode="mmm\ dd\,\ yyyy"/>
    <numFmt numFmtId="167" formatCode="mmm\ d\,\ yyyy"/>
    <numFmt numFmtId="168" formatCode="0.0"/>
  </numFmts>
  <fonts count="30"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11"/>
      <name val="Times New Roman"/>
      <family val="1"/>
    </font>
    <font>
      <u/>
      <sz val="11"/>
      <name val="Times New Roman"/>
      <family val="1"/>
    </font>
    <font>
      <sz val="16"/>
      <color theme="1"/>
      <name val="Times New Roman"/>
      <family val="1"/>
    </font>
    <font>
      <b/>
      <sz val="16"/>
      <color theme="1"/>
      <name val="Times New Roman"/>
      <family val="1"/>
    </font>
    <font>
      <b/>
      <sz val="16"/>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6"/>
      <name val="Times New Roman"/>
      <family val="1"/>
    </font>
    <font>
      <i/>
      <sz val="12"/>
      <color rgb="FFFF0000"/>
      <name val="Times New Roman"/>
      <family val="1"/>
    </font>
    <font>
      <sz val="12"/>
      <name val="Calibri"/>
      <family val="2"/>
      <scheme val="minor"/>
    </font>
    <font>
      <strike/>
      <sz val="12"/>
      <name val="Times New Roman"/>
      <family val="1"/>
    </font>
    <font>
      <i/>
      <sz val="11"/>
      <color rgb="FFFF0000"/>
      <name val="Calibri"/>
      <family val="2"/>
      <scheme val="minor"/>
    </font>
    <font>
      <i/>
      <sz val="16"/>
      <name val="Times New Roman"/>
      <family val="1"/>
    </font>
    <font>
      <i/>
      <sz val="16"/>
      <color rgb="FFFF0000"/>
      <name val="Times New Roman"/>
      <family val="1"/>
    </font>
    <font>
      <i/>
      <sz val="11"/>
      <name val="Calibri"/>
      <family val="2"/>
      <scheme val="minor"/>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85">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0"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164" fontId="8" fillId="0" borderId="2" xfId="0" applyNumberFormat="1" applyFont="1" applyBorder="1" applyAlignment="1">
      <alignment horizontal="center" vertical="center" wrapText="1"/>
    </xf>
    <xf numFmtId="0" fontId="11" fillId="0" borderId="2" xfId="0" applyFont="1" applyBorder="1" applyAlignment="1">
      <alignment horizontal="left" vertical="top" wrapText="1"/>
    </xf>
    <xf numFmtId="0" fontId="8"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0" fontId="5" fillId="0" borderId="0" xfId="0" applyFont="1" applyAlignment="1">
      <alignment vertical="top" wrapText="1"/>
    </xf>
    <xf numFmtId="0" fontId="5" fillId="4" borderId="0" xfId="0" applyFont="1" applyFill="1" applyAlignment="1">
      <alignment vertical="top" wrapText="1"/>
    </xf>
    <xf numFmtId="1" fontId="12"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0" fontId="5" fillId="0" borderId="0" xfId="0" applyFont="1" applyAlignment="1">
      <alignment vertical="center" wrapText="1"/>
    </xf>
    <xf numFmtId="0" fontId="5" fillId="4" borderId="0" xfId="0" applyFont="1" applyFill="1" applyAlignment="1">
      <alignment vertical="center" wrapText="1"/>
    </xf>
    <xf numFmtId="0" fontId="5" fillId="4" borderId="8"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14" fillId="0" borderId="2" xfId="0" applyFont="1" applyBorder="1" applyAlignment="1">
      <alignment horizontal="left" vertical="top" wrapText="1"/>
    </xf>
    <xf numFmtId="0" fontId="8" fillId="0" borderId="2" xfId="0" applyFont="1" applyBorder="1" applyAlignment="1">
      <alignment vertical="center"/>
    </xf>
    <xf numFmtId="168" fontId="8" fillId="0" borderId="2" xfId="0" applyNumberFormat="1" applyFont="1" applyBorder="1" applyAlignment="1">
      <alignment horizontal="center" vertical="top" wrapText="1"/>
    </xf>
    <xf numFmtId="1" fontId="8" fillId="0" borderId="2" xfId="0" applyNumberFormat="1" applyFont="1" applyBorder="1" applyAlignment="1">
      <alignment horizontal="center" vertical="center" wrapText="1"/>
    </xf>
    <xf numFmtId="1" fontId="17" fillId="0" borderId="2" xfId="0" applyNumberFormat="1" applyFont="1" applyBorder="1" applyAlignment="1">
      <alignment horizontal="center" vertical="center" wrapText="1"/>
    </xf>
    <xf numFmtId="0" fontId="18" fillId="2" borderId="2" xfId="0" applyFont="1" applyFill="1" applyBorder="1" applyAlignment="1">
      <alignment horizontal="center" vertical="center" wrapText="1"/>
    </xf>
    <xf numFmtId="0" fontId="20" fillId="0" borderId="0" xfId="1" applyFont="1"/>
    <xf numFmtId="0" fontId="21" fillId="0" borderId="0" xfId="0" applyFont="1" applyAlignment="1">
      <alignment horizontal="left"/>
    </xf>
    <xf numFmtId="0" fontId="8" fillId="0" borderId="0" xfId="0"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center"/>
    </xf>
    <xf numFmtId="1" fontId="22" fillId="0" borderId="2" xfId="0" applyNumberFormat="1" applyFont="1" applyBorder="1" applyAlignment="1">
      <alignment horizontal="center" vertical="center" wrapText="1"/>
    </xf>
    <xf numFmtId="0" fontId="8" fillId="0" borderId="0" xfId="0" applyFont="1" applyAlignment="1">
      <alignment wrapText="1"/>
    </xf>
    <xf numFmtId="0" fontId="1" fillId="4" borderId="0" xfId="0" applyFont="1" applyFill="1" applyAlignment="1">
      <alignment horizontal="left"/>
    </xf>
    <xf numFmtId="0" fontId="23" fillId="0" borderId="2" xfId="0" applyFont="1" applyBorder="1" applyAlignment="1">
      <alignment horizontal="center" vertical="center" wrapText="1"/>
    </xf>
    <xf numFmtId="0" fontId="4" fillId="0" borderId="0" xfId="1"/>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164" fontId="23" fillId="0" borderId="2" xfId="0" applyNumberFormat="1" applyFont="1" applyBorder="1" applyAlignment="1">
      <alignment horizontal="center" vertical="center" wrapText="1"/>
    </xf>
    <xf numFmtId="165" fontId="24" fillId="4" borderId="0" xfId="0" applyNumberFormat="1" applyFont="1" applyFill="1" applyAlignment="1">
      <alignment horizontal="right"/>
    </xf>
    <xf numFmtId="0" fontId="4" fillId="0" borderId="0" xfId="1" applyFill="1"/>
    <xf numFmtId="0" fontId="25" fillId="0" borderId="2" xfId="0" applyFont="1" applyBorder="1" applyAlignment="1">
      <alignment horizontal="center" vertical="top" wrapText="1"/>
    </xf>
    <xf numFmtId="0" fontId="25" fillId="0" borderId="2" xfId="0" applyFont="1" applyBorder="1" applyAlignment="1">
      <alignment horizontal="left" vertical="top" wrapText="1"/>
    </xf>
    <xf numFmtId="0" fontId="26" fillId="4" borderId="0" xfId="0" applyFont="1" applyFill="1"/>
    <xf numFmtId="0" fontId="23" fillId="0" borderId="2" xfId="0" applyFont="1" applyBorder="1" applyAlignment="1">
      <alignment horizontal="left" vertical="center" wrapText="1"/>
    </xf>
    <xf numFmtId="0" fontId="23" fillId="0" borderId="2" xfId="0" applyFont="1" applyBorder="1" applyAlignment="1">
      <alignment horizontal="center" vertical="top" wrapText="1"/>
    </xf>
    <xf numFmtId="0" fontId="8" fillId="4" borderId="2" xfId="0" applyFont="1" applyFill="1" applyBorder="1" applyAlignment="1">
      <alignment horizontal="left" vertical="top" wrapText="1"/>
    </xf>
    <xf numFmtId="165" fontId="24" fillId="4" borderId="0" xfId="0" applyNumberFormat="1" applyFont="1" applyFill="1"/>
    <xf numFmtId="0" fontId="10" fillId="4" borderId="0" xfId="0" applyFont="1" applyFill="1"/>
    <xf numFmtId="167" fontId="8" fillId="4" borderId="2" xfId="0"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166" fontId="8" fillId="4" borderId="2" xfId="0" applyNumberFormat="1" applyFont="1" applyFill="1" applyBorder="1" applyAlignment="1">
      <alignment horizontal="center" vertical="center" wrapText="1"/>
    </xf>
    <xf numFmtId="0" fontId="23" fillId="0" borderId="2" xfId="0" applyFont="1" applyBorder="1" applyAlignment="1">
      <alignment horizontal="left" vertical="top" wrapText="1"/>
    </xf>
    <xf numFmtId="0" fontId="23" fillId="4"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8" fillId="0" borderId="2" xfId="0" quotePrefix="1" applyFont="1" applyBorder="1" applyAlignment="1">
      <alignment horizontal="center" vertical="center" wrapText="1"/>
    </xf>
    <xf numFmtId="166" fontId="8" fillId="0" borderId="2" xfId="0" quotePrefix="1" applyNumberFormat="1" applyFont="1" applyBorder="1" applyAlignment="1">
      <alignment horizontal="center" vertical="center" wrapText="1"/>
    </xf>
    <xf numFmtId="0" fontId="29" fillId="0" borderId="0" xfId="0" applyFont="1" applyAlignment="1">
      <alignment horizontal="center" vertical="center"/>
    </xf>
    <xf numFmtId="0" fontId="23" fillId="4" borderId="4" xfId="0" applyFont="1" applyFill="1" applyBorder="1" applyAlignment="1">
      <alignment horizontal="center" vertical="center" wrapText="1"/>
    </xf>
    <xf numFmtId="167" fontId="23" fillId="4" borderId="2" xfId="0" applyNumberFormat="1" applyFont="1" applyFill="1" applyBorder="1" applyAlignment="1">
      <alignment horizontal="center" vertical="center" wrapText="1"/>
    </xf>
    <xf numFmtId="1" fontId="28" fillId="0" borderId="2" xfId="0" applyNumberFormat="1" applyFont="1" applyBorder="1" applyAlignment="1">
      <alignment horizontal="center" vertical="center" wrapText="1"/>
    </xf>
    <xf numFmtId="0" fontId="7" fillId="4" borderId="9" xfId="0" applyFont="1" applyFill="1" applyBorder="1" applyAlignment="1">
      <alignment horizontal="left" vertical="top" wrapText="1"/>
    </xf>
    <xf numFmtId="0" fontId="17" fillId="0" borderId="0" xfId="0" applyFont="1" applyAlignment="1">
      <alignment horizontal="left" vertical="top" wrapText="1"/>
    </xf>
    <xf numFmtId="0" fontId="16" fillId="4" borderId="0" xfId="0" applyFont="1" applyFill="1" applyAlignment="1">
      <alignment horizontal="left" vertical="top" wrapText="1"/>
    </xf>
    <xf numFmtId="0" fontId="17" fillId="4" borderId="0" xfId="0" applyFont="1" applyFill="1" applyAlignment="1">
      <alignment horizontal="left" vertical="top"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4" borderId="5" xfId="0" applyFont="1" applyFill="1" applyBorder="1" applyAlignment="1">
      <alignment horizontal="center" vertical="top" wrapText="1"/>
    </xf>
    <xf numFmtId="0" fontId="16" fillId="4" borderId="6" xfId="0" applyFont="1" applyFill="1" applyBorder="1" applyAlignment="1">
      <alignment horizontal="center" vertical="top" wrapText="1"/>
    </xf>
    <xf numFmtId="0" fontId="16" fillId="4"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0</c:v>
                </c:pt>
                <c:pt idx="1">
                  <c:v>0</c:v>
                </c:pt>
                <c:pt idx="2">
                  <c:v>0</c:v>
                </c:pt>
                <c:pt idx="3">
                  <c:v>1</c:v>
                </c:pt>
                <c:pt idx="4">
                  <c:v>1</c:v>
                </c:pt>
                <c:pt idx="5">
                  <c:v>0</c:v>
                </c:pt>
                <c:pt idx="6">
                  <c:v>0</c:v>
                </c:pt>
                <c:pt idx="7">
                  <c:v>1</c:v>
                </c:pt>
                <c:pt idx="8">
                  <c:v>1</c:v>
                </c:pt>
                <c:pt idx="9">
                  <c:v>0</c:v>
                </c:pt>
                <c:pt idx="10">
                  <c:v>0</c:v>
                </c:pt>
                <c:pt idx="11">
                  <c:v>0</c:v>
                </c:pt>
                <c:pt idx="12">
                  <c:v>4</c:v>
                </c:pt>
                <c:pt idx="13">
                  <c:v>2</c:v>
                </c:pt>
                <c:pt idx="14">
                  <c:v>0</c:v>
                </c:pt>
                <c:pt idx="15">
                  <c:v>0</c:v>
                </c:pt>
                <c:pt idx="16">
                  <c:v>0</c:v>
                </c:pt>
                <c:pt idx="17">
                  <c:v>0</c:v>
                </c:pt>
                <c:pt idx="18">
                  <c:v>1</c:v>
                </c:pt>
                <c:pt idx="19">
                  <c:v>0</c:v>
                </c:pt>
                <c:pt idx="20">
                  <c:v>1</c:v>
                </c:pt>
                <c:pt idx="21">
                  <c:v>3</c:v>
                </c:pt>
                <c:pt idx="22">
                  <c:v>6</c:v>
                </c:pt>
                <c:pt idx="23">
                  <c:v>0</c:v>
                </c:pt>
                <c:pt idx="24">
                  <c:v>4</c:v>
                </c:pt>
                <c:pt idx="25">
                  <c:v>0</c:v>
                </c:pt>
                <c:pt idx="26">
                  <c:v>0</c:v>
                </c:pt>
                <c:pt idx="27">
                  <c:v>0</c:v>
                </c:pt>
                <c:pt idx="28">
                  <c:v>0</c:v>
                </c:pt>
                <c:pt idx="29">
                  <c:v>0</c:v>
                </c:pt>
                <c:pt idx="30">
                  <c:v>1</c:v>
                </c:pt>
                <c:pt idx="31">
                  <c:v>0</c:v>
                </c:pt>
                <c:pt idx="32">
                  <c:v>0</c:v>
                </c:pt>
                <c:pt idx="33">
                  <c:v>0</c:v>
                </c:pt>
                <c:pt idx="34">
                  <c:v>1</c:v>
                </c:pt>
                <c:pt idx="35">
                  <c:v>1</c:v>
                </c:pt>
                <c:pt idx="36">
                  <c:v>4</c:v>
                </c:pt>
                <c:pt idx="37">
                  <c:v>0</c:v>
                </c:pt>
                <c:pt idx="38">
                  <c:v>0</c:v>
                </c:pt>
                <c:pt idx="39">
                  <c:v>0</c:v>
                </c:pt>
                <c:pt idx="40">
                  <c:v>0</c:v>
                </c:pt>
                <c:pt idx="41">
                  <c:v>0</c:v>
                </c:pt>
                <c:pt idx="42">
                  <c:v>0</c:v>
                </c:pt>
                <c:pt idx="43">
                  <c:v>3</c:v>
                </c:pt>
                <c:pt idx="44">
                  <c:v>1</c:v>
                </c:pt>
                <c:pt idx="45">
                  <c:v>0</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Groundbirch Mainline Loop (Sunrise Section)</c:v>
                </c:pt>
                <c:pt idx="1">
                  <c:v>#REF!</c:v>
                </c:pt>
                <c:pt idx="2">
                  <c:v>#REF!</c:v>
                </c:pt>
                <c:pt idx="3">
                  <c:v>#REF!</c:v>
                </c:pt>
                <c:pt idx="4">
                  <c:v>#REF!</c:v>
                </c:pt>
                <c:pt idx="5">
                  <c:v>#REF!</c:v>
                </c:pt>
                <c:pt idx="6">
                  <c:v>West Path Delivery 2022
ABC Border Meter Station Expansion</c:v>
                </c:pt>
                <c:pt idx="7">
                  <c:v>Groundbirch Mainline (Saturn Section) &amp; Saddle Hills Unit Addition:
Saddle Hills Compressor Station Unit Addition</c:v>
                </c:pt>
                <c:pt idx="8">
                  <c:v>#REF!</c:v>
                </c:pt>
                <c:pt idx="9">
                  <c:v>#REF!</c:v>
                </c:pt>
                <c:pt idx="10">
                  <c:v>#REF!</c:v>
                </c:pt>
                <c:pt idx="11">
                  <c:v>#REF!</c:v>
                </c:pt>
                <c:pt idx="12">
                  <c:v>#REF!</c:v>
                </c:pt>
                <c:pt idx="13">
                  <c:v>#REF!</c:v>
                </c:pt>
                <c:pt idx="14">
                  <c:v>#REF!</c:v>
                </c:pt>
                <c:pt idx="15">
                  <c:v>#REF!</c:v>
                </c:pt>
                <c:pt idx="16">
                  <c:v>#REF!</c:v>
                </c:pt>
                <c:pt idx="17">
                  <c:v>#REF!</c:v>
                </c:pt>
                <c:pt idx="18">
                  <c:v>#REF!</c:v>
                </c:pt>
                <c:pt idx="19">
                  <c:v>#REF!</c:v>
                </c:pt>
                <c:pt idx="20">
                  <c:v>#REF!</c:v>
                </c:pt>
                <c:pt idx="21">
                  <c:v>Emerson Creek Compressor Station</c:v>
                </c:pt>
                <c:pt idx="22">
                  <c:v>#REF!</c:v>
                </c:pt>
                <c:pt idx="23">
                  <c:v>#REF!</c:v>
                </c:pt>
                <c:pt idx="24">
                  <c:v>West Path Delivery 2023 
WAML Loop No. 2 (Longview)</c:v>
                </c:pt>
                <c:pt idx="25">
                  <c:v>West Path Delivery 2022
Edson Mainline No. 4 (Raven River)</c:v>
                </c:pt>
                <c:pt idx="26">
                  <c:v>#REF!</c:v>
                </c:pt>
                <c:pt idx="27">
                  <c:v>#REF!</c:v>
                </c:pt>
                <c:pt idx="28">
                  <c:v>#REF!</c:v>
                </c:pt>
                <c:pt idx="29">
                  <c:v>#REF!</c:v>
                </c:pt>
                <c:pt idx="30">
                  <c:v>#REF!</c:v>
                </c:pt>
                <c:pt idx="31">
                  <c:v>Chambers Creek Receipt Meter Station</c:v>
                </c:pt>
                <c:pt idx="32">
                  <c:v>#REF!</c:v>
                </c:pt>
                <c:pt idx="33">
                  <c:v>#REF!</c:v>
                </c:pt>
                <c:pt idx="34">
                  <c:v>#REF!</c:v>
                </c:pt>
                <c:pt idx="35">
                  <c:v>#REF!</c:v>
                </c:pt>
                <c:pt idx="36">
                  <c:v>Groundbirch Mainline (Saturn Section) &amp; Saddle Hills Unit Addition:
Groundbirch Mainline Loop (Saturn Section)</c:v>
                </c:pt>
                <c:pt idx="37">
                  <c:v>#REF!</c:v>
                </c:pt>
                <c:pt idx="38">
                  <c:v>#REF!</c:v>
                </c:pt>
                <c:pt idx="39">
                  <c:v>#REF!</c:v>
                </c:pt>
                <c:pt idx="40">
                  <c:v>#REF!</c:v>
                </c:pt>
                <c:pt idx="41">
                  <c:v>#REF!</c:v>
                </c:pt>
                <c:pt idx="42">
                  <c:v>#REF!</c:v>
                </c:pt>
                <c:pt idx="43">
                  <c:v>#REF!</c:v>
                </c:pt>
                <c:pt idx="44">
                  <c:v>#REF!</c:v>
                </c:pt>
                <c:pt idx="45">
                  <c:v>#REF!</c:v>
                </c:pt>
                <c:pt idx="46">
                  <c:v>#REF!</c:v>
                </c:pt>
                <c:pt idx="47">
                  <c:v>#REF!</c:v>
                </c:pt>
                <c:pt idx="48">
                  <c:v>#REF!</c:v>
                </c:pt>
                <c:pt idx="49">
                  <c:v>#REF!</c:v>
                </c:pt>
                <c:pt idx="50">
                  <c:v>#REF!</c:v>
                </c:pt>
                <c:pt idx="51">
                  <c:v>Edson Mainline Expansion Project: Edson Mainline Loop No.4 (Elk River)</c:v>
                </c:pt>
                <c:pt idx="52">
                  <c:v>#REF!</c:v>
                </c:pt>
              </c:strCache>
            </c:strRef>
          </c:cat>
          <c:val>
            <c:numRef>
              <c:f>'Forecast Costs'!$C$4:$C$56</c:f>
              <c:numCache>
                <c:formatCode>General</c:formatCode>
                <c:ptCount val="53"/>
                <c:pt idx="0">
                  <c:v>0</c:v>
                </c:pt>
                <c:pt idx="1">
                  <c:v>0</c:v>
                </c:pt>
                <c:pt idx="2">
                  <c:v>0</c:v>
                </c:pt>
                <c:pt idx="3">
                  <c:v>0</c:v>
                </c:pt>
                <c:pt idx="4">
                  <c:v>0</c:v>
                </c:pt>
                <c:pt idx="5">
                  <c:v>0</c:v>
                </c:pt>
                <c:pt idx="6">
                  <c:v>8</c:v>
                </c:pt>
                <c:pt idx="7">
                  <c:v>0</c:v>
                </c:pt>
                <c:pt idx="8">
                  <c:v>0</c:v>
                </c:pt>
                <c:pt idx="9">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4</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272143</xdr:colOff>
      <xdr:row>3</xdr:row>
      <xdr:rowOff>1374322</xdr:rowOff>
    </xdr:from>
    <xdr:to>
      <xdr:col>14</xdr:col>
      <xdr:colOff>517072</xdr:colOff>
      <xdr:row>3</xdr:row>
      <xdr:rowOff>2521061</xdr:rowOff>
    </xdr:to>
    <xdr:pic>
      <xdr:nvPicPr>
        <xdr:cNvPr id="2" name="Picture 1">
          <a:extLst>
            <a:ext uri="{FF2B5EF4-FFF2-40B4-BE49-F238E27FC236}">
              <a16:creationId xmlns:a16="http://schemas.microsoft.com/office/drawing/2014/main" id="{DC5E685F-AA78-A889-A812-E9962BF18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3524251"/>
          <a:ext cx="2272393" cy="1146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8" Type="http://schemas.openxmlformats.org/officeDocument/2006/relationships/hyperlink" Target="http://www.tccustomerexpress.com/5328.html" TargetMode="External"/><Relationship Id="rId26" Type="http://schemas.openxmlformats.org/officeDocument/2006/relationships/hyperlink" Target="https://www.bing.com/ck/a?!&amp;&amp;p=052c3748c3c357dbJmltdHM9MTcwNTM2MzIwMCZpZ3VpZD0yZTEyZWYzNS05NjZhLTYwYjYtMjA5Ni1mYzhiOTdkMjYxMjEmaW5zaWQ9NTE5Mw&amp;ptn=3&amp;ver=2&amp;hsh=3&amp;fclid=2e12ef35-966a-60b6-2096-fc8b97d26121&amp;psq=atco+gra+2021&amp;u=a1aHR0cHM6Ly9lZmlsaW5nLXdlYmFwaS5hdWMuYWIuY2EvRG9jdW1lbnQvR2V0LzY4NTY1Nw&amp;ntb=1" TargetMode="External"/><Relationship Id="rId39" Type="http://schemas.openxmlformats.org/officeDocument/2006/relationships/hyperlink" Target="https://docs2.cer-rec.gc.ca/ll-eng/llisapi.dll/fetch/2000/90464/90550/554112/4032440/4096946/4194330/C16958-3_Commission_Order_XG-014-2021_%E2%80%93_NOVA_Gas_%E2%80%93_Application_for_the_Emerson_Creek_Compressor_Station_-_A7Z8X6.pdf?nodeid=4194681&amp;vernum=-2" TargetMode="External"/><Relationship Id="rId21" Type="http://schemas.openxmlformats.org/officeDocument/2006/relationships/hyperlink" Target="http://www.tccustomerexpress.com/5525.html" TargetMode="External"/><Relationship Id="rId34" Type="http://schemas.openxmlformats.org/officeDocument/2006/relationships/hyperlink" Target="https://apps.cer-rec.gc.ca/REGDOCS/Item/Filing/C14659" TargetMode="External"/><Relationship Id="rId42" Type="http://schemas.openxmlformats.org/officeDocument/2006/relationships/hyperlink" Target="https://apps.cer-rec.gc.ca/REGDOCS/Item/Filing/C18977" TargetMode="External"/><Relationship Id="rId47" Type="http://schemas.openxmlformats.org/officeDocument/2006/relationships/hyperlink" Target="https://apps.cer-rec.gc.ca/REGDOCS/Item/View/4334574" TargetMode="External"/><Relationship Id="rId50" Type="http://schemas.openxmlformats.org/officeDocument/2006/relationships/hyperlink" Target="https://apps.cer-rec.gc.ca/REGDOCS/Item/View/4427516" TargetMode="External"/><Relationship Id="rId55" Type="http://schemas.openxmlformats.org/officeDocument/2006/relationships/hyperlink" Target="https://www.tccustomerexpress.com/6443.html" TargetMode="External"/><Relationship Id="rId7"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12"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7" Type="http://schemas.openxmlformats.org/officeDocument/2006/relationships/hyperlink" Target="https://apps.cer-rec.gc.ca/REGDOCS/Item/View/4012377" TargetMode="External"/><Relationship Id="rId25" Type="http://schemas.openxmlformats.org/officeDocument/2006/relationships/hyperlink" Target="https://apps.cer-rec.gc.ca/REGDOCS/Item/Filing/C10955" TargetMode="External"/><Relationship Id="rId33" Type="http://schemas.openxmlformats.org/officeDocument/2006/relationships/hyperlink" Target="https://apps.cer-rec.gc.ca/REGDOCS/Item/View/4096290" TargetMode="External"/><Relationship Id="rId38" Type="http://schemas.openxmlformats.org/officeDocument/2006/relationships/hyperlink" Target="http://www.tccustomerexpress.com/6282.html" TargetMode="External"/><Relationship Id="rId46" Type="http://schemas.openxmlformats.org/officeDocument/2006/relationships/hyperlink" Target="https://apps.cer-rec.gc.ca/REGDOCS/Item/View/4303434" TargetMode="External"/><Relationship Id="rId2" Type="http://schemas.openxmlformats.org/officeDocument/2006/relationships/hyperlink" Target="https://apps.cer-rec.gc.ca/REGDOCS/Item/View/1060220" TargetMode="External"/><Relationship Id="rId16" Type="http://schemas.openxmlformats.org/officeDocument/2006/relationships/hyperlink" Target="https://apps.cer-rec.gc.ca/REGDOCS/Item/Filing/C09063" TargetMode="External"/><Relationship Id="rId20" Type="http://schemas.openxmlformats.org/officeDocument/2006/relationships/hyperlink" Target="http://www.tccustomerexpress.com/5245.html" TargetMode="External"/><Relationship Id="rId29" Type="http://schemas.openxmlformats.org/officeDocument/2006/relationships/hyperlink" Target="https://apps.cer-rec.gc.ca/REGDOCS/File/Download/4094290" TargetMode="External"/><Relationship Id="rId41" Type="http://schemas.openxmlformats.org/officeDocument/2006/relationships/hyperlink" Target="https://apps.cer-rec.gc.ca/REGDOCS/Item/View/4245298" TargetMode="External"/><Relationship Id="rId54" Type="http://schemas.openxmlformats.org/officeDocument/2006/relationships/hyperlink" Target="https://apps.cer-rec.gc.ca/REGDOCS/Item/View/4424284" TargetMode="External"/><Relationship Id="rId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6" Type="http://schemas.openxmlformats.org/officeDocument/2006/relationships/hyperlink" Target="https://apps.cer-rec.gc.ca/REGDOCS/Item/View/3760382" TargetMode="External"/><Relationship Id="rId11" Type="http://schemas.openxmlformats.org/officeDocument/2006/relationships/hyperlink" Target="https://apps.cer-rec.gc.ca/REGDOCS/Item/Filing/C06605" TargetMode="External"/><Relationship Id="rId24" Type="http://schemas.openxmlformats.org/officeDocument/2006/relationships/hyperlink" Target="http://www.tccustomerexpress.com/6033.html" TargetMode="External"/><Relationship Id="rId32" Type="http://schemas.openxmlformats.org/officeDocument/2006/relationships/hyperlink" Target="https://apps.cer-rec.gc.ca/REGDOCS/Item/Filing/C13679" TargetMode="External"/><Relationship Id="rId37" Type="http://schemas.openxmlformats.org/officeDocument/2006/relationships/hyperlink" Target="https://apps.cer-rec.gc.ca/REGDOCS/Item/Filing/C16718" TargetMode="External"/><Relationship Id="rId40" Type="http://schemas.openxmlformats.org/officeDocument/2006/relationships/hyperlink" Target="https://docs2.cer-rec.gc.ca/ll-eng/llisapi.dll/fetch/2000/90464/90550/554112/4032440/4032765/4194230/C16961-1_Commission_%E2%80%93_Letter_Decision_%E2%80%93_NOVA_Gas_%E2%80%93_Applications_regarding_Pioneer_South_Pipeline_Acquisition_-_A7Z8Z1.pdf?nodeid=4194122&amp;vernum=-2" TargetMode="External"/><Relationship Id="rId45" Type="http://schemas.openxmlformats.org/officeDocument/2006/relationships/hyperlink" Target="http://www.tccustomerexpress.com/ngtl-2022-annual-plan.html" TargetMode="External"/><Relationship Id="rId53" Type="http://schemas.openxmlformats.org/officeDocument/2006/relationships/hyperlink" Target="https://apps.cer-rec.gc.ca/REGDOCS/Item/View/4435495" TargetMode="External"/><Relationship Id="rId5" Type="http://schemas.openxmlformats.org/officeDocument/2006/relationships/hyperlink" Target="https://apps.cer-rec.gc.ca/REGDOCS/Item/View/3773172" TargetMode="External"/><Relationship Id="rId15"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23" Type="http://schemas.openxmlformats.org/officeDocument/2006/relationships/hyperlink" Target="http://www.tccustomerexpress.com/5771.html" TargetMode="External"/><Relationship Id="rId28" Type="http://schemas.openxmlformats.org/officeDocument/2006/relationships/hyperlink" Target="https://orders-in-council.canada.ca/attachment.php?attach=40562&amp;lang=en" TargetMode="External"/><Relationship Id="rId36" Type="http://schemas.openxmlformats.org/officeDocument/2006/relationships/hyperlink" Target="http://www.tccustomerexpress.com/ngtl-2020-annual-plan.html" TargetMode="External"/><Relationship Id="rId49" Type="http://schemas.openxmlformats.org/officeDocument/2006/relationships/hyperlink" Target="https://apps.cer-rec.gc.ca/REGDOCS/Item/View/4396886" TargetMode="External"/><Relationship Id="rId57" Type="http://schemas.openxmlformats.org/officeDocument/2006/relationships/printerSettings" Target="../printerSettings/printerSettings3.bin"/><Relationship Id="rId10" Type="http://schemas.openxmlformats.org/officeDocument/2006/relationships/hyperlink" Target="https://apps.cer-rec.gc.ca/REGDOCS/Item/View/3610529" TargetMode="External"/><Relationship Id="rId19" Type="http://schemas.openxmlformats.org/officeDocument/2006/relationships/hyperlink" Target="http://www.tccustomerexpress.com/5618.html" TargetMode="External"/><Relationship Id="rId31" Type="http://schemas.openxmlformats.org/officeDocument/2006/relationships/hyperlink" Target="https://www.canada.ca/en/natural-resources-canada/news/2021/06/government-of-canada-approves-the-nova-gas-transmission-ltd-edson-mainline-expansion-project.html" TargetMode="External"/><Relationship Id="rId44" Type="http://schemas.openxmlformats.org/officeDocument/2006/relationships/hyperlink" Target="https://apps.cer-rec.gc.ca/REGDOCS/Item/View/3968941" TargetMode="External"/><Relationship Id="rId52" Type="http://schemas.openxmlformats.org/officeDocument/2006/relationships/hyperlink" Target="https://apps.cer-rec.gc.ca/REGDOCS/Item/View/4404107" TargetMode="External"/><Relationship Id="rId4"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9" Type="http://schemas.openxmlformats.org/officeDocument/2006/relationships/hyperlink" Target="https://apps.cer-rec.gc.ca/REGDOCS/Item/Filing/A96787" TargetMode="External"/><Relationship Id="rId14"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22" Type="http://schemas.openxmlformats.org/officeDocument/2006/relationships/hyperlink" Target="http://www.tccustomerexpress.com/5869.html" TargetMode="External"/><Relationship Id="rId27" Type="http://schemas.openxmlformats.org/officeDocument/2006/relationships/hyperlink" Target="https://apps.cer-rec.gc.ca/REGDOCS/Item/View/4091795" TargetMode="External"/><Relationship Id="rId30" Type="http://schemas.openxmlformats.org/officeDocument/2006/relationships/hyperlink" Target="https://docs2.cer-rec.gc.ca/ll-eng/llisapi.dll/fetch/2000/130635/4099296/C13345-1_Emerson_Creek_Compressor_Station_-_A7U0H1.pdf?nodeid=4099776&amp;vernum=-2" TargetMode="External"/><Relationship Id="rId35" Type="http://schemas.openxmlformats.org/officeDocument/2006/relationships/hyperlink" Target="https://apps.cer-rec.gc.ca/REGDOCS/Item/View/4162753" TargetMode="External"/><Relationship Id="rId43" Type="http://schemas.openxmlformats.org/officeDocument/2006/relationships/hyperlink" Target="https://apps.cer-rec.gc.ca/REGDOCS/Item/Filing/C20624" TargetMode="External"/><Relationship Id="rId48" Type="http://schemas.openxmlformats.org/officeDocument/2006/relationships/hyperlink" Target="https://apps.cer-rec.gc.ca/REGDOCS/Item/View/4368635" TargetMode="External"/><Relationship Id="rId56" Type="http://schemas.openxmlformats.org/officeDocument/2006/relationships/hyperlink" Target="https://apps.cer-rec.gc.ca/REGDOCS/Item/View/4482518" TargetMode="External"/><Relationship Id="rId8" Type="http://schemas.openxmlformats.org/officeDocument/2006/relationships/hyperlink" Target="https://apps.cer-rec.gc.ca/REGDOCS/Item/View/3577322" TargetMode="External"/><Relationship Id="rId51" Type="http://schemas.openxmlformats.org/officeDocument/2006/relationships/hyperlink" Target="https://apps.cer-rec.gc.ca/REGDOCS/Item/View/4399520" TargetMode="External"/><Relationship Id="rId3" Type="http://schemas.openxmlformats.org/officeDocument/2006/relationships/hyperlink" Target="https://apps.cer-rec.gc.ca/REGDOCS/Item/View/376038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0"/>
  <sheetViews>
    <sheetView tabSelected="1" view="pageLayout" zoomScale="70" zoomScaleNormal="78" zoomScaleSheetLayoutView="52" zoomScalePageLayoutView="70" workbookViewId="0">
      <selection sqref="A1:O1"/>
    </sheetView>
  </sheetViews>
  <sheetFormatPr defaultRowHeight="14.5" x14ac:dyDescent="0.35"/>
  <cols>
    <col min="3" max="3" width="17.54296875" customWidth="1"/>
    <col min="6" max="6" width="8.7265625" customWidth="1"/>
    <col min="7" max="7" width="18.54296875" customWidth="1"/>
    <col min="10" max="10" width="8.54296875" customWidth="1"/>
    <col min="14" max="14" width="10" bestFit="1" customWidth="1"/>
  </cols>
  <sheetData>
    <row r="1" spans="1:26" s="2" customFormat="1" ht="128.25" customHeight="1" x14ac:dyDescent="0.35">
      <c r="A1" s="75" t="s">
        <v>299</v>
      </c>
      <c r="B1" s="75"/>
      <c r="C1" s="75"/>
      <c r="D1" s="75"/>
      <c r="E1" s="75"/>
      <c r="F1" s="75"/>
      <c r="G1" s="75"/>
      <c r="H1" s="75"/>
      <c r="I1" s="75"/>
      <c r="J1" s="75"/>
      <c r="K1" s="75"/>
      <c r="L1" s="75"/>
      <c r="M1" s="75"/>
      <c r="N1" s="75"/>
      <c r="O1" s="75"/>
    </row>
    <row r="2" spans="1:26" s="2" customFormat="1" ht="20.9" customHeight="1" x14ac:dyDescent="0.35">
      <c r="A2" s="22"/>
      <c r="B2" s="82" t="s">
        <v>125</v>
      </c>
      <c r="C2" s="83"/>
      <c r="D2" s="83"/>
      <c r="E2" s="83"/>
      <c r="F2" s="83"/>
      <c r="G2" s="83"/>
      <c r="H2" s="84"/>
      <c r="I2" s="37">
        <v>2022</v>
      </c>
      <c r="J2" s="37">
        <v>2023</v>
      </c>
      <c r="K2" s="37">
        <v>2024</v>
      </c>
      <c r="L2" s="37">
        <v>2025</v>
      </c>
      <c r="M2" s="37">
        <v>2026</v>
      </c>
      <c r="N2" s="37" t="s">
        <v>279</v>
      </c>
      <c r="O2" s="22"/>
      <c r="P2" s="21"/>
      <c r="Q2" s="21"/>
      <c r="R2" s="21"/>
      <c r="S2" s="21"/>
      <c r="T2" s="21"/>
      <c r="U2" s="23"/>
      <c r="V2" s="23"/>
      <c r="W2" s="23"/>
      <c r="X2" s="23"/>
      <c r="Y2" s="23"/>
      <c r="Z2" s="23"/>
    </row>
    <row r="3" spans="1:26" ht="20.9" customHeight="1" x14ac:dyDescent="0.35">
      <c r="A3" s="27"/>
      <c r="B3" s="79" t="s">
        <v>126</v>
      </c>
      <c r="C3" s="80"/>
      <c r="D3" s="80"/>
      <c r="E3" s="80"/>
      <c r="F3" s="80"/>
      <c r="G3" s="80"/>
      <c r="H3" s="81"/>
      <c r="I3" s="45">
        <f>SUM('Facilities Update'!$J$3:$J1942)</f>
        <v>2515.5</v>
      </c>
      <c r="J3" s="45">
        <f>SUM('Facilities Update'!$K$3:$K$1942)</f>
        <v>1922.2</v>
      </c>
      <c r="K3" s="45">
        <f>SUM('Facilities Update'!$L$3:$L$1942)</f>
        <v>1390.9999999999998</v>
      </c>
      <c r="L3" s="74">
        <f>SUM('Facilities Update'!$M$3:$M$1942)</f>
        <v>10.3</v>
      </c>
      <c r="M3" s="45">
        <f>SUM('Facilities Update'!$N$3:$N$1942)</f>
        <v>683</v>
      </c>
      <c r="N3" s="45">
        <f>SUM('Facilities Update'!$O$3:$O$1942)</f>
        <v>3445</v>
      </c>
      <c r="O3" s="26"/>
      <c r="P3" s="25"/>
      <c r="Q3" s="25"/>
      <c r="R3" s="25"/>
      <c r="S3" s="25"/>
      <c r="T3" s="25"/>
      <c r="U3" s="24"/>
      <c r="V3" s="24"/>
      <c r="W3" s="24"/>
      <c r="X3" s="24"/>
      <c r="Y3" s="24"/>
      <c r="Z3" s="24"/>
    </row>
    <row r="4" spans="1:26" ht="409.5" customHeight="1" x14ac:dyDescent="0.35">
      <c r="A4" s="76" t="s">
        <v>343</v>
      </c>
      <c r="B4" s="76"/>
      <c r="C4" s="76"/>
      <c r="D4" s="76"/>
      <c r="E4" s="76"/>
      <c r="F4" s="76"/>
      <c r="G4" s="76"/>
      <c r="H4" s="76"/>
      <c r="I4" s="76"/>
      <c r="J4" s="76"/>
      <c r="K4" s="76"/>
      <c r="L4" s="76"/>
      <c r="M4" s="76"/>
      <c r="N4" s="76"/>
      <c r="O4" s="76"/>
    </row>
    <row r="5" spans="1:26" ht="261" customHeight="1" x14ac:dyDescent="0.35">
      <c r="A5" s="77" t="s">
        <v>172</v>
      </c>
      <c r="B5" s="77"/>
      <c r="C5" s="77"/>
      <c r="D5" s="77"/>
      <c r="E5" s="77"/>
      <c r="F5" s="77"/>
      <c r="G5" s="77"/>
      <c r="H5" s="77"/>
      <c r="I5" s="77"/>
      <c r="J5" s="77"/>
      <c r="K5" s="77"/>
      <c r="L5" s="77"/>
      <c r="M5" s="77"/>
      <c r="N5" s="77"/>
      <c r="O5" s="77"/>
    </row>
    <row r="6" spans="1:26" ht="228" customHeight="1" x14ac:dyDescent="0.35">
      <c r="A6" s="78" t="s">
        <v>362</v>
      </c>
      <c r="B6" s="78"/>
      <c r="C6" s="78"/>
      <c r="D6" s="78"/>
      <c r="E6" s="78"/>
      <c r="F6" s="78"/>
      <c r="G6" s="78"/>
      <c r="H6" s="78"/>
      <c r="I6" s="78"/>
      <c r="J6" s="78"/>
      <c r="K6" s="78"/>
      <c r="L6" s="78"/>
      <c r="M6" s="78"/>
      <c r="N6" s="78"/>
      <c r="O6" s="78"/>
    </row>
    <row r="7" spans="1:26" x14ac:dyDescent="0.35">
      <c r="A7" s="28"/>
      <c r="B7" s="28"/>
      <c r="C7" s="28"/>
      <c r="D7" s="28"/>
      <c r="E7" s="28"/>
      <c r="F7" s="28"/>
      <c r="G7" s="28"/>
      <c r="H7" s="28"/>
      <c r="I7" s="28"/>
      <c r="J7" s="28"/>
      <c r="K7" s="28"/>
      <c r="L7" s="28"/>
      <c r="M7" s="28"/>
      <c r="N7" s="28"/>
      <c r="O7" s="28"/>
    </row>
    <row r="8" spans="1:26" x14ac:dyDescent="0.35">
      <c r="A8" s="28"/>
      <c r="B8" s="28"/>
      <c r="C8" s="28"/>
      <c r="D8" s="28"/>
      <c r="E8" s="28"/>
      <c r="F8" s="28"/>
      <c r="G8" s="28"/>
      <c r="H8" s="28"/>
      <c r="I8" s="28"/>
      <c r="J8" s="28"/>
      <c r="K8" s="28"/>
      <c r="L8" s="28"/>
      <c r="M8" s="28"/>
      <c r="N8" s="28"/>
      <c r="O8" s="28"/>
    </row>
    <row r="9" spans="1:26" x14ac:dyDescent="0.35">
      <c r="A9" s="28"/>
      <c r="B9" s="28"/>
      <c r="C9" s="28"/>
      <c r="D9" s="28"/>
      <c r="E9" s="28"/>
      <c r="F9" s="28"/>
      <c r="G9" s="28"/>
      <c r="H9" s="28"/>
      <c r="I9" s="28"/>
      <c r="J9" s="28"/>
      <c r="K9" s="28"/>
      <c r="L9" s="28"/>
      <c r="M9" s="28"/>
      <c r="N9" s="28"/>
      <c r="O9" s="28"/>
    </row>
    <row r="10" spans="1:26" x14ac:dyDescent="0.35">
      <c r="A10" s="28"/>
      <c r="B10" s="28"/>
      <c r="C10" s="28"/>
      <c r="D10" s="28"/>
      <c r="E10" s="28"/>
      <c r="F10" s="28"/>
      <c r="G10" s="28"/>
      <c r="H10" s="28"/>
      <c r="I10" s="28"/>
      <c r="J10" s="28"/>
      <c r="K10" s="28"/>
      <c r="L10" s="28"/>
      <c r="M10" s="28"/>
      <c r="N10" s="28"/>
      <c r="O10" s="28"/>
    </row>
  </sheetData>
  <mergeCells count="6">
    <mergeCell ref="A1:O1"/>
    <mergeCell ref="A4:O4"/>
    <mergeCell ref="A5:O5"/>
    <mergeCell ref="A6:O6"/>
    <mergeCell ref="B3:H3"/>
    <mergeCell ref="B2:H2"/>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2024 Facility Status Update (December)</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2:R930"/>
  <sheetViews>
    <sheetView zoomScale="80" zoomScaleNormal="80" zoomScaleSheetLayoutView="59" workbookViewId="0">
      <pane ySplit="2" topLeftCell="A3" activePane="bottomLeft" state="frozen"/>
      <selection pane="bottomLeft"/>
    </sheetView>
  </sheetViews>
  <sheetFormatPr defaultColWidth="9.453125" defaultRowHeight="15.5" x14ac:dyDescent="0.35"/>
  <cols>
    <col min="1" max="1" width="18.1796875" style="46" customWidth="1"/>
    <col min="2" max="2" width="18.453125" style="41" customWidth="1"/>
    <col min="3" max="3" width="39.54296875" style="12" customWidth="1"/>
    <col min="4" max="4" width="25.26953125" style="44" customWidth="1"/>
    <col min="5" max="5" width="13.54296875" style="12" customWidth="1"/>
    <col min="6" max="6" width="22.26953125" style="12" customWidth="1"/>
    <col min="7" max="7" width="16.7265625" style="12" customWidth="1"/>
    <col min="8" max="8" width="29.81640625" style="42" customWidth="1"/>
    <col min="9" max="9" width="17.453125" style="43" customWidth="1"/>
    <col min="10" max="15" width="7.54296875" style="12" customWidth="1"/>
    <col min="16" max="16" width="23.54296875" style="12" customWidth="1"/>
    <col min="17" max="17" width="14.54296875" style="12" bestFit="1" customWidth="1"/>
    <col min="18" max="18" width="11.54296875" style="12" bestFit="1" customWidth="1"/>
    <col min="19" max="19" width="10" style="12" bestFit="1" customWidth="1"/>
    <col min="20" max="16384" width="9.453125" style="12"/>
  </cols>
  <sheetData>
    <row r="2" spans="1:16" ht="58.5" customHeight="1" x14ac:dyDescent="0.35">
      <c r="A2" s="38" t="s">
        <v>131</v>
      </c>
      <c r="B2" s="38" t="s">
        <v>122</v>
      </c>
      <c r="C2" s="38" t="s">
        <v>0</v>
      </c>
      <c r="D2" s="38" t="s">
        <v>1</v>
      </c>
      <c r="E2" s="38" t="s">
        <v>2</v>
      </c>
      <c r="F2" s="38" t="s">
        <v>3</v>
      </c>
      <c r="G2" s="38" t="s">
        <v>127</v>
      </c>
      <c r="H2" s="38" t="s">
        <v>137</v>
      </c>
      <c r="I2" s="38" t="s">
        <v>138</v>
      </c>
      <c r="J2" s="38">
        <v>2022</v>
      </c>
      <c r="K2" s="38">
        <v>2023</v>
      </c>
      <c r="L2" s="38">
        <v>2024</v>
      </c>
      <c r="M2" s="38">
        <v>2025</v>
      </c>
      <c r="N2" s="38">
        <v>2026</v>
      </c>
      <c r="O2" s="38" t="s">
        <v>279</v>
      </c>
      <c r="P2" s="38" t="s">
        <v>171</v>
      </c>
    </row>
    <row r="3" spans="1:16" ht="395.15" customHeight="1" x14ac:dyDescent="0.35">
      <c r="A3" s="13"/>
      <c r="B3" s="13" t="s">
        <v>115</v>
      </c>
      <c r="C3" s="13" t="s">
        <v>10</v>
      </c>
      <c r="D3" s="33" t="s">
        <v>134</v>
      </c>
      <c r="E3" s="13" t="s">
        <v>11</v>
      </c>
      <c r="F3" s="13" t="s">
        <v>6</v>
      </c>
      <c r="G3" s="16">
        <v>44805</v>
      </c>
      <c r="H3" s="14" t="s">
        <v>249</v>
      </c>
      <c r="I3" s="15" t="s">
        <v>68</v>
      </c>
      <c r="J3" s="15"/>
      <c r="K3" s="15"/>
      <c r="L3" s="15"/>
      <c r="M3" s="15"/>
      <c r="N3" s="15"/>
      <c r="O3" s="15"/>
      <c r="P3" s="14"/>
    </row>
    <row r="4" spans="1:16" ht="356.5" x14ac:dyDescent="0.35">
      <c r="A4" s="48"/>
      <c r="B4" s="13" t="s">
        <v>116</v>
      </c>
      <c r="C4" s="13" t="s">
        <v>12</v>
      </c>
      <c r="D4" s="17" t="s">
        <v>121</v>
      </c>
      <c r="E4" s="13" t="s">
        <v>13</v>
      </c>
      <c r="F4" s="13" t="s">
        <v>6</v>
      </c>
      <c r="G4" s="20">
        <v>44988</v>
      </c>
      <c r="H4" s="14" t="s">
        <v>250</v>
      </c>
      <c r="I4" s="15" t="s">
        <v>70</v>
      </c>
      <c r="J4" s="15"/>
      <c r="K4" s="15"/>
      <c r="L4" s="15"/>
      <c r="M4" s="15"/>
      <c r="N4" s="15"/>
      <c r="O4" s="15"/>
      <c r="P4" s="14"/>
    </row>
    <row r="5" spans="1:16" ht="156" customHeight="1" x14ac:dyDescent="0.35">
      <c r="A5" s="67"/>
      <c r="B5" s="13" t="s">
        <v>115</v>
      </c>
      <c r="C5" s="50" t="s">
        <v>188</v>
      </c>
      <c r="D5" s="17" t="s">
        <v>189</v>
      </c>
      <c r="E5" s="13" t="s">
        <v>282</v>
      </c>
      <c r="F5" s="50" t="s">
        <v>39</v>
      </c>
      <c r="G5" s="20">
        <v>45016</v>
      </c>
      <c r="H5" s="14" t="s">
        <v>251</v>
      </c>
      <c r="I5" s="15">
        <v>13</v>
      </c>
      <c r="J5" s="59"/>
      <c r="K5" s="59"/>
      <c r="L5" s="15"/>
      <c r="M5" s="15"/>
      <c r="N5" s="15"/>
      <c r="O5" s="15"/>
      <c r="P5" s="14"/>
    </row>
    <row r="6" spans="1:16" ht="84.75" customHeight="1" x14ac:dyDescent="0.35">
      <c r="A6" s="48"/>
      <c r="B6" s="50" t="s">
        <v>196</v>
      </c>
      <c r="C6" s="50" t="s">
        <v>194</v>
      </c>
      <c r="D6" s="64" t="s">
        <v>195</v>
      </c>
      <c r="E6" s="50" t="s">
        <v>219</v>
      </c>
      <c r="F6" s="50" t="s">
        <v>39</v>
      </c>
      <c r="G6" s="63">
        <v>44916</v>
      </c>
      <c r="H6" s="60" t="s">
        <v>252</v>
      </c>
      <c r="I6" s="51">
        <v>7.1</v>
      </c>
      <c r="J6" s="59"/>
      <c r="K6" s="59"/>
      <c r="L6" s="15"/>
      <c r="M6" s="15"/>
      <c r="N6" s="15"/>
      <c r="O6" s="15"/>
      <c r="P6" s="14"/>
    </row>
    <row r="7" spans="1:16" ht="357.75" customHeight="1" x14ac:dyDescent="0.35">
      <c r="A7" s="48"/>
      <c r="B7" s="13" t="s">
        <v>118</v>
      </c>
      <c r="C7" s="13" t="s">
        <v>50</v>
      </c>
      <c r="D7" s="18" t="s">
        <v>15</v>
      </c>
      <c r="E7" s="16" t="s">
        <v>140</v>
      </c>
      <c r="F7" s="13" t="s">
        <v>128</v>
      </c>
      <c r="G7" s="19">
        <v>44680</v>
      </c>
      <c r="H7" s="14" t="s">
        <v>253</v>
      </c>
      <c r="I7" s="15" t="s">
        <v>370</v>
      </c>
      <c r="J7" s="15">
        <v>377</v>
      </c>
      <c r="K7" s="15"/>
      <c r="L7" s="15"/>
      <c r="M7" s="15"/>
      <c r="N7" s="15"/>
      <c r="O7" s="15"/>
      <c r="P7" s="14" t="s">
        <v>132</v>
      </c>
    </row>
    <row r="8" spans="1:16" ht="310" x14ac:dyDescent="0.35">
      <c r="A8" s="48"/>
      <c r="B8" s="13" t="s">
        <v>118</v>
      </c>
      <c r="C8" s="13" t="s">
        <v>51</v>
      </c>
      <c r="D8" s="18" t="s">
        <v>16</v>
      </c>
      <c r="E8" s="16" t="s">
        <v>140</v>
      </c>
      <c r="F8" s="13" t="s">
        <v>128</v>
      </c>
      <c r="G8" s="19">
        <v>44665</v>
      </c>
      <c r="H8" s="14" t="s">
        <v>254</v>
      </c>
      <c r="I8" s="15" t="s">
        <v>369</v>
      </c>
      <c r="J8" s="15">
        <v>276</v>
      </c>
      <c r="K8" s="15"/>
      <c r="L8" s="15"/>
      <c r="M8" s="15"/>
      <c r="N8" s="15"/>
      <c r="O8" s="15"/>
      <c r="P8" s="14" t="s">
        <v>132</v>
      </c>
    </row>
    <row r="9" spans="1:16" ht="356.5" x14ac:dyDescent="0.35">
      <c r="A9" s="48"/>
      <c r="B9" s="13" t="s">
        <v>118</v>
      </c>
      <c r="C9" s="13" t="s">
        <v>52</v>
      </c>
      <c r="D9" s="18" t="s">
        <v>17</v>
      </c>
      <c r="E9" s="16" t="s">
        <v>140</v>
      </c>
      <c r="F9" s="13" t="s">
        <v>128</v>
      </c>
      <c r="G9" s="19">
        <v>44714</v>
      </c>
      <c r="H9" s="14" t="s">
        <v>255</v>
      </c>
      <c r="I9" s="15" t="s">
        <v>368</v>
      </c>
      <c r="J9" s="15">
        <v>392</v>
      </c>
      <c r="K9" s="15"/>
      <c r="L9" s="15"/>
      <c r="M9" s="15"/>
      <c r="N9" s="15"/>
      <c r="O9" s="15"/>
      <c r="P9" s="14" t="s">
        <v>132</v>
      </c>
    </row>
    <row r="10" spans="1:16" ht="322" x14ac:dyDescent="0.35">
      <c r="A10" s="52"/>
      <c r="B10" s="13" t="s">
        <v>118</v>
      </c>
      <c r="C10" s="13" t="s">
        <v>55</v>
      </c>
      <c r="D10" s="18" t="s">
        <v>20</v>
      </c>
      <c r="E10" s="16" t="s">
        <v>140</v>
      </c>
      <c r="F10" s="13" t="s">
        <v>128</v>
      </c>
      <c r="G10" s="19">
        <v>45009</v>
      </c>
      <c r="H10" s="14" t="s">
        <v>256</v>
      </c>
      <c r="I10" s="15" t="s">
        <v>367</v>
      </c>
      <c r="J10" s="15"/>
      <c r="K10" s="15">
        <v>211</v>
      </c>
      <c r="L10" s="15"/>
      <c r="M10" s="15"/>
      <c r="N10" s="15"/>
      <c r="O10" s="15"/>
      <c r="P10" s="14" t="s">
        <v>132</v>
      </c>
    </row>
    <row r="11" spans="1:16" ht="288" x14ac:dyDescent="0.35">
      <c r="A11" s="48"/>
      <c r="B11" s="13" t="s">
        <v>118</v>
      </c>
      <c r="C11" s="13" t="s">
        <v>53</v>
      </c>
      <c r="D11" s="18" t="s">
        <v>18</v>
      </c>
      <c r="E11" s="16" t="s">
        <v>140</v>
      </c>
      <c r="F11" s="13" t="s">
        <v>128</v>
      </c>
      <c r="G11" s="19">
        <v>45427</v>
      </c>
      <c r="H11" s="14" t="s">
        <v>365</v>
      </c>
      <c r="I11" s="15" t="s">
        <v>366</v>
      </c>
      <c r="J11" s="15"/>
      <c r="K11" s="15"/>
      <c r="L11" s="15">
        <v>970</v>
      </c>
      <c r="M11" s="15"/>
      <c r="N11" s="15"/>
      <c r="O11" s="15"/>
      <c r="P11" s="14" t="s">
        <v>356</v>
      </c>
    </row>
    <row r="12" spans="1:16" ht="350" x14ac:dyDescent="0.35">
      <c r="A12" s="48"/>
      <c r="B12" s="13" t="s">
        <v>118</v>
      </c>
      <c r="C12" s="13" t="s">
        <v>54</v>
      </c>
      <c r="D12" s="18" t="s">
        <v>19</v>
      </c>
      <c r="E12" s="16" t="s">
        <v>140</v>
      </c>
      <c r="F12" s="13" t="s">
        <v>128</v>
      </c>
      <c r="G12" s="19">
        <v>44652</v>
      </c>
      <c r="H12" s="14" t="s">
        <v>257</v>
      </c>
      <c r="I12" s="15" t="s">
        <v>364</v>
      </c>
      <c r="J12" s="15">
        <v>444</v>
      </c>
      <c r="K12" s="15"/>
      <c r="L12" s="15"/>
      <c r="M12" s="15"/>
      <c r="N12" s="15"/>
      <c r="O12" s="15"/>
      <c r="P12" s="14" t="s">
        <v>132</v>
      </c>
    </row>
    <row r="13" spans="1:16" ht="80.5" x14ac:dyDescent="0.35">
      <c r="A13" s="48"/>
      <c r="B13" s="50" t="s">
        <v>115</v>
      </c>
      <c r="C13" s="50" t="s">
        <v>231</v>
      </c>
      <c r="D13" s="60" t="s">
        <v>220</v>
      </c>
      <c r="E13" s="50" t="s">
        <v>338</v>
      </c>
      <c r="F13" s="50" t="s">
        <v>281</v>
      </c>
      <c r="G13" s="63">
        <v>45275</v>
      </c>
      <c r="H13" s="60" t="s">
        <v>258</v>
      </c>
      <c r="I13" s="51">
        <v>23</v>
      </c>
      <c r="J13" s="59"/>
      <c r="K13" s="59"/>
      <c r="L13" s="59"/>
      <c r="M13" s="15"/>
      <c r="N13" s="15"/>
      <c r="O13" s="15"/>
      <c r="P13" s="14"/>
    </row>
    <row r="14" spans="1:16" ht="80.5" x14ac:dyDescent="0.35">
      <c r="A14" s="48"/>
      <c r="B14" s="13" t="s">
        <v>196</v>
      </c>
      <c r="C14" s="50" t="s">
        <v>234</v>
      </c>
      <c r="D14" s="68" t="s">
        <v>237</v>
      </c>
      <c r="E14" s="16" t="s">
        <v>339</v>
      </c>
      <c r="F14" s="13" t="s">
        <v>39</v>
      </c>
      <c r="G14" s="20">
        <v>45281</v>
      </c>
      <c r="H14" s="14" t="s">
        <v>287</v>
      </c>
      <c r="I14" s="15">
        <v>18.600000000000001</v>
      </c>
      <c r="J14" s="15"/>
      <c r="K14" s="15"/>
      <c r="L14" s="15"/>
      <c r="M14" s="15"/>
      <c r="N14" s="15"/>
      <c r="O14" s="15"/>
      <c r="P14" s="14"/>
    </row>
    <row r="15" spans="1:16" ht="213.5" x14ac:dyDescent="0.35">
      <c r="A15" s="48"/>
      <c r="B15" s="13" t="s">
        <v>47</v>
      </c>
      <c r="C15" s="13" t="s">
        <v>177</v>
      </c>
      <c r="D15" s="18" t="s">
        <v>14</v>
      </c>
      <c r="E15" s="16">
        <v>46113</v>
      </c>
      <c r="F15" s="13" t="s">
        <v>39</v>
      </c>
      <c r="G15" s="20">
        <v>45281</v>
      </c>
      <c r="H15" s="14" t="s">
        <v>376</v>
      </c>
      <c r="I15" s="15" t="s">
        <v>242</v>
      </c>
      <c r="J15" s="15"/>
      <c r="K15" s="15"/>
      <c r="L15" s="15"/>
      <c r="M15" s="15"/>
      <c r="N15" s="15">
        <v>255</v>
      </c>
      <c r="O15" s="15"/>
      <c r="P15" s="14"/>
    </row>
    <row r="16" spans="1:16" ht="91.5" customHeight="1" x14ac:dyDescent="0.35">
      <c r="A16" s="13"/>
      <c r="B16" s="13" t="s">
        <v>46</v>
      </c>
      <c r="C16" s="13" t="s">
        <v>163</v>
      </c>
      <c r="D16" s="18" t="s">
        <v>291</v>
      </c>
      <c r="E16" s="16">
        <v>44652</v>
      </c>
      <c r="F16" s="13" t="s">
        <v>128</v>
      </c>
      <c r="G16" s="20">
        <v>44651</v>
      </c>
      <c r="H16" s="14" t="s">
        <v>259</v>
      </c>
      <c r="I16" s="35">
        <v>4</v>
      </c>
      <c r="J16" s="35">
        <v>4</v>
      </c>
      <c r="K16" s="15"/>
      <c r="L16" s="15"/>
      <c r="M16" s="15"/>
      <c r="N16" s="15"/>
      <c r="O16" s="15"/>
      <c r="P16" s="14"/>
    </row>
    <row r="17" spans="1:16" ht="31" x14ac:dyDescent="0.35">
      <c r="A17" s="67" t="s">
        <v>39</v>
      </c>
      <c r="B17" s="13" t="s">
        <v>46</v>
      </c>
      <c r="C17" s="13" t="s">
        <v>357</v>
      </c>
      <c r="D17" s="18" t="s">
        <v>358</v>
      </c>
      <c r="E17" s="16">
        <v>45870</v>
      </c>
      <c r="F17" s="67" t="s">
        <v>39</v>
      </c>
      <c r="G17" s="73">
        <v>45616</v>
      </c>
      <c r="H17" s="14" t="s">
        <v>359</v>
      </c>
      <c r="I17" s="15">
        <v>6.4</v>
      </c>
      <c r="J17" s="15"/>
      <c r="K17" s="15"/>
      <c r="L17" s="15"/>
      <c r="M17" s="15">
        <v>6.4</v>
      </c>
      <c r="N17" s="15"/>
      <c r="O17" s="15"/>
      <c r="P17" s="15"/>
    </row>
    <row r="18" spans="1:16" ht="210.5" x14ac:dyDescent="0.35">
      <c r="A18" s="13"/>
      <c r="B18" s="13" t="s">
        <v>60</v>
      </c>
      <c r="C18" s="13" t="s">
        <v>24</v>
      </c>
      <c r="D18" s="18" t="s">
        <v>25</v>
      </c>
      <c r="E18" s="16">
        <v>44866</v>
      </c>
      <c r="F18" s="13" t="s">
        <v>128</v>
      </c>
      <c r="G18" s="20">
        <v>44865</v>
      </c>
      <c r="H18" s="14" t="s">
        <v>260</v>
      </c>
      <c r="I18" s="15" t="s">
        <v>212</v>
      </c>
      <c r="J18" s="15">
        <v>332</v>
      </c>
      <c r="K18" s="15"/>
      <c r="L18" s="15"/>
      <c r="M18" s="15"/>
      <c r="N18" s="15"/>
      <c r="O18" s="15"/>
      <c r="P18" s="14" t="s">
        <v>211</v>
      </c>
    </row>
    <row r="19" spans="1:16" ht="204" customHeight="1" x14ac:dyDescent="0.35">
      <c r="A19" s="13"/>
      <c r="B19" s="13" t="s">
        <v>60</v>
      </c>
      <c r="C19" s="13" t="s">
        <v>26</v>
      </c>
      <c r="D19" s="18" t="s">
        <v>27</v>
      </c>
      <c r="E19" s="16">
        <v>44866</v>
      </c>
      <c r="F19" s="13" t="s">
        <v>128</v>
      </c>
      <c r="G19" s="20">
        <v>44841</v>
      </c>
      <c r="H19" s="14" t="s">
        <v>261</v>
      </c>
      <c r="I19" s="15" t="s">
        <v>213</v>
      </c>
      <c r="J19" s="15">
        <v>333</v>
      </c>
      <c r="K19" s="15"/>
      <c r="L19" s="15"/>
      <c r="M19" s="15"/>
      <c r="N19" s="15"/>
      <c r="O19" s="15"/>
      <c r="P19" s="14" t="s">
        <v>211</v>
      </c>
    </row>
    <row r="20" spans="1:16" ht="182.5" x14ac:dyDescent="0.35">
      <c r="A20" s="67"/>
      <c r="B20" s="13" t="s">
        <v>61</v>
      </c>
      <c r="C20" s="13" t="s">
        <v>28</v>
      </c>
      <c r="D20" s="18" t="s">
        <v>29</v>
      </c>
      <c r="E20" s="16">
        <v>45383</v>
      </c>
      <c r="F20" s="13" t="s">
        <v>128</v>
      </c>
      <c r="G20" s="19">
        <v>45383</v>
      </c>
      <c r="H20" s="14" t="s">
        <v>352</v>
      </c>
      <c r="I20" s="15" t="s">
        <v>354</v>
      </c>
      <c r="J20" s="15"/>
      <c r="K20" s="15"/>
      <c r="L20" s="15">
        <v>274</v>
      </c>
      <c r="M20" s="15"/>
      <c r="N20" s="15"/>
      <c r="O20" s="15"/>
      <c r="P20" s="14"/>
    </row>
    <row r="21" spans="1:16" ht="102" x14ac:dyDescent="0.35">
      <c r="A21" s="13"/>
      <c r="B21" s="13" t="s">
        <v>91</v>
      </c>
      <c r="C21" s="13" t="s">
        <v>187</v>
      </c>
      <c r="D21" s="18" t="s">
        <v>190</v>
      </c>
      <c r="E21" s="13">
        <v>2022</v>
      </c>
      <c r="F21" s="50" t="s">
        <v>128</v>
      </c>
      <c r="G21" s="19" t="s">
        <v>199</v>
      </c>
      <c r="H21" s="14" t="s">
        <v>262</v>
      </c>
      <c r="I21" s="15">
        <v>2.7</v>
      </c>
      <c r="J21" s="15"/>
      <c r="K21" s="15"/>
      <c r="L21" s="15"/>
      <c r="M21" s="15"/>
      <c r="N21" s="15"/>
      <c r="O21" s="15"/>
      <c r="P21" s="14"/>
    </row>
    <row r="22" spans="1:16" ht="201" x14ac:dyDescent="0.35">
      <c r="A22" s="48"/>
      <c r="B22" s="13" t="s">
        <v>174</v>
      </c>
      <c r="C22" s="13" t="s">
        <v>184</v>
      </c>
      <c r="D22" s="18" t="s">
        <v>175</v>
      </c>
      <c r="E22" s="16">
        <v>46113</v>
      </c>
      <c r="F22" s="13" t="s">
        <v>39</v>
      </c>
      <c r="G22" s="20">
        <v>45281</v>
      </c>
      <c r="H22" s="14" t="s">
        <v>286</v>
      </c>
      <c r="I22" s="15" t="s">
        <v>243</v>
      </c>
      <c r="J22" s="13"/>
      <c r="K22" s="13"/>
      <c r="L22" s="13"/>
      <c r="M22" s="15"/>
      <c r="N22" s="15">
        <v>323</v>
      </c>
      <c r="O22" s="15"/>
      <c r="P22" s="13"/>
    </row>
    <row r="23" spans="1:16" ht="124" x14ac:dyDescent="0.35">
      <c r="A23" s="13"/>
      <c r="B23" s="13" t="s">
        <v>174</v>
      </c>
      <c r="C23" s="13" t="s">
        <v>308</v>
      </c>
      <c r="D23" s="18" t="s">
        <v>309</v>
      </c>
      <c r="E23" s="13" t="s">
        <v>310</v>
      </c>
      <c r="F23" s="50" t="s">
        <v>206</v>
      </c>
      <c r="G23" s="19">
        <v>45363</v>
      </c>
      <c r="H23" s="14" t="s">
        <v>348</v>
      </c>
      <c r="I23" s="15" t="s">
        <v>311</v>
      </c>
      <c r="J23" s="15"/>
      <c r="K23" s="15"/>
      <c r="L23" s="15"/>
      <c r="M23" s="15"/>
      <c r="N23" s="15"/>
      <c r="O23" s="15">
        <v>404</v>
      </c>
      <c r="P23" s="14"/>
    </row>
    <row r="24" spans="1:16" ht="124" x14ac:dyDescent="0.35">
      <c r="A24" s="13"/>
      <c r="B24" s="13" t="s">
        <v>174</v>
      </c>
      <c r="C24" s="13" t="s">
        <v>314</v>
      </c>
      <c r="D24" s="18" t="s">
        <v>20</v>
      </c>
      <c r="E24" s="13" t="s">
        <v>310</v>
      </c>
      <c r="F24" s="50" t="s">
        <v>206</v>
      </c>
      <c r="G24" s="19">
        <v>45363</v>
      </c>
      <c r="H24" s="14" t="s">
        <v>348</v>
      </c>
      <c r="I24" s="15" t="s">
        <v>312</v>
      </c>
      <c r="J24" s="15"/>
      <c r="K24" s="15"/>
      <c r="L24" s="15"/>
      <c r="M24" s="15"/>
      <c r="N24" s="15"/>
      <c r="O24" s="15">
        <v>254</v>
      </c>
      <c r="P24" s="14"/>
    </row>
    <row r="25" spans="1:16" ht="124" x14ac:dyDescent="0.35">
      <c r="A25" s="13"/>
      <c r="B25" s="13" t="s">
        <v>174</v>
      </c>
      <c r="C25" s="13" t="s">
        <v>313</v>
      </c>
      <c r="D25" s="18" t="s">
        <v>315</v>
      </c>
      <c r="E25" s="13" t="s">
        <v>310</v>
      </c>
      <c r="F25" s="50" t="s">
        <v>206</v>
      </c>
      <c r="G25" s="19">
        <v>45363</v>
      </c>
      <c r="H25" s="14" t="s">
        <v>348</v>
      </c>
      <c r="I25" s="15" t="s">
        <v>316</v>
      </c>
      <c r="J25" s="15"/>
      <c r="K25" s="15"/>
      <c r="L25" s="15"/>
      <c r="M25" s="15"/>
      <c r="N25" s="15"/>
      <c r="O25" s="15">
        <v>379</v>
      </c>
      <c r="P25" s="14"/>
    </row>
    <row r="26" spans="1:16" ht="124" x14ac:dyDescent="0.35">
      <c r="A26" s="13"/>
      <c r="B26" s="13" t="s">
        <v>174</v>
      </c>
      <c r="C26" s="13" t="s">
        <v>317</v>
      </c>
      <c r="D26" s="18" t="s">
        <v>318</v>
      </c>
      <c r="E26" s="13" t="s">
        <v>310</v>
      </c>
      <c r="F26" s="50" t="s">
        <v>206</v>
      </c>
      <c r="G26" s="19">
        <v>45363</v>
      </c>
      <c r="H26" s="14" t="s">
        <v>348</v>
      </c>
      <c r="I26" s="15" t="s">
        <v>319</v>
      </c>
      <c r="J26" s="15"/>
      <c r="K26" s="15"/>
      <c r="L26" s="15"/>
      <c r="M26" s="15"/>
      <c r="N26" s="15"/>
      <c r="O26" s="15">
        <v>238</v>
      </c>
      <c r="P26" s="14"/>
    </row>
    <row r="27" spans="1:16" ht="124" x14ac:dyDescent="0.35">
      <c r="A27" s="13"/>
      <c r="B27" s="13" t="s">
        <v>174</v>
      </c>
      <c r="C27" s="13" t="s">
        <v>320</v>
      </c>
      <c r="D27" s="18" t="s">
        <v>321</v>
      </c>
      <c r="E27" s="13" t="s">
        <v>310</v>
      </c>
      <c r="F27" s="50" t="s">
        <v>206</v>
      </c>
      <c r="G27" s="19">
        <v>45363</v>
      </c>
      <c r="H27" s="14" t="s">
        <v>348</v>
      </c>
      <c r="I27" s="15" t="s">
        <v>322</v>
      </c>
      <c r="J27" s="15"/>
      <c r="K27" s="15"/>
      <c r="L27" s="15"/>
      <c r="M27" s="15"/>
      <c r="N27" s="15"/>
      <c r="O27" s="15">
        <v>205</v>
      </c>
      <c r="P27" s="14"/>
    </row>
    <row r="28" spans="1:16" ht="124" x14ac:dyDescent="0.35">
      <c r="A28" s="13"/>
      <c r="B28" s="13" t="s">
        <v>174</v>
      </c>
      <c r="C28" s="13" t="s">
        <v>323</v>
      </c>
      <c r="D28" s="18" t="s">
        <v>324</v>
      </c>
      <c r="E28" s="13" t="s">
        <v>310</v>
      </c>
      <c r="F28" s="50" t="s">
        <v>206</v>
      </c>
      <c r="G28" s="19">
        <v>45363</v>
      </c>
      <c r="H28" s="14" t="s">
        <v>348</v>
      </c>
      <c r="I28" s="15" t="s">
        <v>319</v>
      </c>
      <c r="J28" s="15"/>
      <c r="K28" s="15"/>
      <c r="L28" s="15"/>
      <c r="M28" s="15"/>
      <c r="N28" s="15"/>
      <c r="O28" s="15">
        <v>238</v>
      </c>
      <c r="P28" s="14"/>
    </row>
    <row r="29" spans="1:16" ht="124" x14ac:dyDescent="0.35">
      <c r="A29" s="13"/>
      <c r="B29" s="13" t="s">
        <v>174</v>
      </c>
      <c r="C29" s="13" t="s">
        <v>325</v>
      </c>
      <c r="D29" s="18" t="s">
        <v>326</v>
      </c>
      <c r="E29" s="13" t="s">
        <v>310</v>
      </c>
      <c r="F29" s="50" t="s">
        <v>206</v>
      </c>
      <c r="G29" s="19">
        <v>45363</v>
      </c>
      <c r="H29" s="14" t="s">
        <v>348</v>
      </c>
      <c r="I29" s="15" t="s">
        <v>327</v>
      </c>
      <c r="J29" s="15"/>
      <c r="K29" s="15"/>
      <c r="L29" s="15"/>
      <c r="M29" s="15"/>
      <c r="N29" s="15"/>
      <c r="O29" s="15">
        <v>332</v>
      </c>
      <c r="P29" s="14"/>
    </row>
    <row r="30" spans="1:16" ht="124" x14ac:dyDescent="0.35">
      <c r="A30" s="13"/>
      <c r="B30" s="13" t="s">
        <v>174</v>
      </c>
      <c r="C30" s="13" t="s">
        <v>330</v>
      </c>
      <c r="D30" s="18" t="s">
        <v>318</v>
      </c>
      <c r="E30" s="13" t="s">
        <v>310</v>
      </c>
      <c r="F30" s="50" t="s">
        <v>206</v>
      </c>
      <c r="G30" s="19">
        <v>45363</v>
      </c>
      <c r="H30" s="14" t="s">
        <v>348</v>
      </c>
      <c r="I30" s="15" t="s">
        <v>331</v>
      </c>
      <c r="J30" s="15"/>
      <c r="K30" s="15"/>
      <c r="L30" s="15"/>
      <c r="M30" s="15"/>
      <c r="N30" s="15"/>
      <c r="O30" s="15">
        <v>211</v>
      </c>
      <c r="P30" s="14"/>
    </row>
    <row r="31" spans="1:16" ht="124" x14ac:dyDescent="0.35">
      <c r="A31" s="13"/>
      <c r="B31" s="13" t="s">
        <v>174</v>
      </c>
      <c r="C31" s="13" t="s">
        <v>328</v>
      </c>
      <c r="D31" s="18" t="s">
        <v>329</v>
      </c>
      <c r="E31" s="13" t="s">
        <v>310</v>
      </c>
      <c r="F31" s="50" t="s">
        <v>206</v>
      </c>
      <c r="G31" s="19">
        <v>45363</v>
      </c>
      <c r="H31" s="14" t="s">
        <v>348</v>
      </c>
      <c r="I31" s="15" t="s">
        <v>332</v>
      </c>
      <c r="J31" s="15"/>
      <c r="K31" s="15"/>
      <c r="L31" s="15"/>
      <c r="M31" s="15"/>
      <c r="N31" s="15"/>
      <c r="O31" s="15">
        <v>321</v>
      </c>
      <c r="P31" s="14"/>
    </row>
    <row r="32" spans="1:16" ht="219.75" customHeight="1" x14ac:dyDescent="0.35">
      <c r="A32" s="48"/>
      <c r="B32" s="13" t="s">
        <v>139</v>
      </c>
      <c r="C32" s="13" t="s">
        <v>143</v>
      </c>
      <c r="D32" s="18" t="s">
        <v>30</v>
      </c>
      <c r="E32" s="16">
        <v>45261</v>
      </c>
      <c r="F32" s="13" t="s">
        <v>128</v>
      </c>
      <c r="G32" s="19">
        <v>45261</v>
      </c>
      <c r="H32" s="14" t="s">
        <v>351</v>
      </c>
      <c r="I32" s="15" t="s">
        <v>350</v>
      </c>
      <c r="J32" s="15"/>
      <c r="K32" s="15">
        <v>144</v>
      </c>
      <c r="L32" s="15"/>
      <c r="M32" s="15"/>
      <c r="N32" s="15"/>
      <c r="O32" s="15"/>
      <c r="P32" s="14"/>
    </row>
    <row r="33" spans="1:18" ht="195" x14ac:dyDescent="0.35">
      <c r="A33" s="67"/>
      <c r="B33" s="13" t="s">
        <v>139</v>
      </c>
      <c r="C33" s="13" t="s">
        <v>144</v>
      </c>
      <c r="D33" s="18" t="s">
        <v>14</v>
      </c>
      <c r="E33" s="16">
        <v>45383</v>
      </c>
      <c r="F33" s="13" t="s">
        <v>128</v>
      </c>
      <c r="G33" s="19">
        <v>45401</v>
      </c>
      <c r="H33" s="14" t="s">
        <v>353</v>
      </c>
      <c r="I33" s="15" t="s">
        <v>355</v>
      </c>
      <c r="J33" s="15"/>
      <c r="K33" s="15"/>
      <c r="L33" s="15">
        <v>123</v>
      </c>
      <c r="M33" s="15"/>
      <c r="N33" s="15"/>
      <c r="O33" s="15"/>
      <c r="P33" s="14"/>
    </row>
    <row r="34" spans="1:18" ht="272.5" x14ac:dyDescent="0.35">
      <c r="A34" s="16"/>
      <c r="B34" s="13" t="s">
        <v>65</v>
      </c>
      <c r="C34" s="13" t="s">
        <v>31</v>
      </c>
      <c r="D34" s="18" t="s">
        <v>30</v>
      </c>
      <c r="E34" s="16">
        <v>45017</v>
      </c>
      <c r="F34" s="13" t="s">
        <v>128</v>
      </c>
      <c r="G34" s="19">
        <v>45032</v>
      </c>
      <c r="H34" s="14" t="s">
        <v>263</v>
      </c>
      <c r="I34" s="15" t="s">
        <v>244</v>
      </c>
      <c r="J34" s="15"/>
      <c r="K34" s="15">
        <v>176</v>
      </c>
      <c r="L34" s="15"/>
      <c r="M34" s="15"/>
      <c r="N34" s="15"/>
      <c r="O34" s="15"/>
      <c r="P34" s="14" t="s">
        <v>132</v>
      </c>
    </row>
    <row r="35" spans="1:18" ht="176.5" x14ac:dyDescent="0.35">
      <c r="A35" s="16"/>
      <c r="B35" s="13" t="s">
        <v>58</v>
      </c>
      <c r="C35" s="13" t="s">
        <v>156</v>
      </c>
      <c r="D35" s="18" t="s">
        <v>155</v>
      </c>
      <c r="E35" s="16">
        <v>45017</v>
      </c>
      <c r="F35" s="13" t="s">
        <v>128</v>
      </c>
      <c r="G35" s="20">
        <v>45015</v>
      </c>
      <c r="H35" s="14" t="s">
        <v>264</v>
      </c>
      <c r="I35" s="15" t="s">
        <v>245</v>
      </c>
      <c r="J35" s="15"/>
      <c r="K35" s="15">
        <v>53</v>
      </c>
      <c r="L35" s="15"/>
      <c r="M35" s="15"/>
      <c r="N35" s="15"/>
      <c r="O35" s="15"/>
      <c r="P35" s="14" t="s">
        <v>240</v>
      </c>
    </row>
    <row r="36" spans="1:18" ht="96" x14ac:dyDescent="0.35">
      <c r="A36" s="48"/>
      <c r="B36" s="13" t="s">
        <v>174</v>
      </c>
      <c r="C36" s="13" t="s">
        <v>183</v>
      </c>
      <c r="D36" s="18" t="s">
        <v>227</v>
      </c>
      <c r="E36" s="16">
        <v>45962</v>
      </c>
      <c r="F36" s="13" t="s">
        <v>176</v>
      </c>
      <c r="G36" s="20">
        <v>44536</v>
      </c>
      <c r="H36" s="18" t="s">
        <v>230</v>
      </c>
      <c r="I36" s="15" t="s">
        <v>182</v>
      </c>
      <c r="J36" s="13"/>
      <c r="K36" s="13"/>
      <c r="L36" s="13"/>
      <c r="M36" s="13"/>
      <c r="N36" s="13"/>
      <c r="O36" s="13"/>
      <c r="P36" s="13"/>
    </row>
    <row r="37" spans="1:18" ht="80.5" x14ac:dyDescent="0.35">
      <c r="A37" s="48"/>
      <c r="B37" s="13" t="s">
        <v>105</v>
      </c>
      <c r="C37" s="13" t="s">
        <v>288</v>
      </c>
      <c r="D37" s="18" t="s">
        <v>289</v>
      </c>
      <c r="E37" s="16">
        <v>45536</v>
      </c>
      <c r="F37" s="13" t="s">
        <v>128</v>
      </c>
      <c r="G37" s="20">
        <v>45533</v>
      </c>
      <c r="H37" s="18" t="s">
        <v>300</v>
      </c>
      <c r="I37" s="15">
        <v>3.3</v>
      </c>
      <c r="J37" s="15"/>
      <c r="K37" s="15"/>
      <c r="L37" s="15">
        <v>3.3</v>
      </c>
      <c r="M37" s="13"/>
      <c r="N37" s="13"/>
      <c r="O37" s="13"/>
      <c r="P37" s="13"/>
    </row>
    <row r="38" spans="1:18" ht="80.5" x14ac:dyDescent="0.35">
      <c r="A38" s="48"/>
      <c r="B38" s="13" t="s">
        <v>191</v>
      </c>
      <c r="C38" s="13" t="s">
        <v>192</v>
      </c>
      <c r="D38" s="18" t="s">
        <v>193</v>
      </c>
      <c r="E38" s="16">
        <v>45017</v>
      </c>
      <c r="F38" s="50" t="s">
        <v>128</v>
      </c>
      <c r="G38" s="65">
        <v>45047</v>
      </c>
      <c r="H38" s="60" t="s">
        <v>265</v>
      </c>
      <c r="I38" s="15">
        <v>3.2</v>
      </c>
      <c r="J38" s="15"/>
      <c r="K38" s="15">
        <v>3.2</v>
      </c>
      <c r="L38" s="15"/>
      <c r="M38" s="15"/>
      <c r="N38" s="15"/>
      <c r="O38" s="15"/>
      <c r="P38" s="14"/>
    </row>
    <row r="39" spans="1:18" ht="198" x14ac:dyDescent="0.35">
      <c r="A39" s="48"/>
      <c r="B39" s="13" t="s">
        <v>174</v>
      </c>
      <c r="C39" s="13" t="s">
        <v>344</v>
      </c>
      <c r="D39" s="18" t="s">
        <v>228</v>
      </c>
      <c r="E39" s="16" t="s">
        <v>229</v>
      </c>
      <c r="F39" s="13" t="s">
        <v>39</v>
      </c>
      <c r="G39" s="19">
        <v>45555</v>
      </c>
      <c r="H39" s="14" t="s">
        <v>363</v>
      </c>
      <c r="I39" s="15" t="s">
        <v>345</v>
      </c>
      <c r="J39" s="15"/>
      <c r="K39" s="15"/>
      <c r="L39" s="15"/>
      <c r="M39" s="15"/>
      <c r="N39" s="15">
        <v>105</v>
      </c>
      <c r="O39" s="15"/>
      <c r="P39" s="14"/>
    </row>
    <row r="40" spans="1:18" ht="49.5" x14ac:dyDescent="0.35">
      <c r="A40" s="13"/>
      <c r="B40" s="13" t="s">
        <v>174</v>
      </c>
      <c r="C40" s="13" t="s">
        <v>349</v>
      </c>
      <c r="D40" s="18" t="s">
        <v>295</v>
      </c>
      <c r="E40" s="69">
        <v>2027</v>
      </c>
      <c r="F40" s="13" t="s">
        <v>176</v>
      </c>
      <c r="G40" s="70" t="s">
        <v>296</v>
      </c>
      <c r="H40" s="14" t="s">
        <v>348</v>
      </c>
      <c r="I40" s="15" t="s">
        <v>307</v>
      </c>
      <c r="J40" s="15"/>
      <c r="K40" s="15"/>
      <c r="L40" s="15"/>
      <c r="M40" s="15"/>
      <c r="N40" s="15"/>
      <c r="O40" s="15">
        <v>149</v>
      </c>
      <c r="P40" s="14"/>
    </row>
    <row r="41" spans="1:18" ht="198" x14ac:dyDescent="0.35">
      <c r="A41" s="48"/>
      <c r="B41" s="13" t="s">
        <v>93</v>
      </c>
      <c r="C41" s="13" t="s">
        <v>32</v>
      </c>
      <c r="D41" s="18" t="s">
        <v>135</v>
      </c>
      <c r="E41" s="13" t="s">
        <v>201</v>
      </c>
      <c r="F41" s="13" t="s">
        <v>128</v>
      </c>
      <c r="G41" s="19">
        <v>45302</v>
      </c>
      <c r="H41" s="14" t="s">
        <v>266</v>
      </c>
      <c r="I41" s="15">
        <v>40</v>
      </c>
      <c r="J41" s="15"/>
      <c r="K41" s="15"/>
      <c r="L41" s="15"/>
      <c r="M41" s="15"/>
      <c r="N41" s="15"/>
      <c r="O41" s="15"/>
      <c r="P41" s="14"/>
    </row>
    <row r="42" spans="1:18" ht="31" x14ac:dyDescent="0.35">
      <c r="A42" s="48"/>
      <c r="B42" s="13" t="s">
        <v>46</v>
      </c>
      <c r="C42" s="13" t="s">
        <v>236</v>
      </c>
      <c r="D42" s="18" t="s">
        <v>235</v>
      </c>
      <c r="E42" s="16">
        <v>45292</v>
      </c>
      <c r="F42" s="13" t="s">
        <v>128</v>
      </c>
      <c r="G42" s="19">
        <v>45275</v>
      </c>
      <c r="H42" s="18" t="s">
        <v>233</v>
      </c>
      <c r="I42" s="15">
        <v>1.1000000000000001</v>
      </c>
      <c r="J42" s="15"/>
      <c r="K42" s="15"/>
      <c r="L42" s="15">
        <v>1.1000000000000001</v>
      </c>
      <c r="M42" s="15"/>
      <c r="N42" s="15"/>
      <c r="O42" s="15"/>
      <c r="P42" s="14"/>
    </row>
    <row r="43" spans="1:18" customFormat="1" ht="31" x14ac:dyDescent="0.35">
      <c r="A43" s="48" t="s">
        <v>39</v>
      </c>
      <c r="B43" s="48" t="s">
        <v>46</v>
      </c>
      <c r="C43" s="48" t="s">
        <v>377</v>
      </c>
      <c r="D43" s="58" t="s">
        <v>378</v>
      </c>
      <c r="E43" s="52">
        <v>45962</v>
      </c>
      <c r="F43" s="67" t="s">
        <v>176</v>
      </c>
      <c r="G43" s="73">
        <v>45622</v>
      </c>
      <c r="H43" s="66" t="s">
        <v>379</v>
      </c>
      <c r="I43" s="59">
        <v>3.9</v>
      </c>
      <c r="J43" s="59"/>
      <c r="K43" s="59"/>
      <c r="L43" s="59"/>
      <c r="M43" s="59">
        <v>3.9</v>
      </c>
      <c r="N43" s="59"/>
      <c r="O43" s="59"/>
      <c r="P43" s="59"/>
      <c r="Q43" s="12"/>
      <c r="R43" s="12"/>
    </row>
    <row r="44" spans="1:18" ht="80.5" x14ac:dyDescent="0.35">
      <c r="A44" s="52"/>
      <c r="B44" s="13" t="s">
        <v>105</v>
      </c>
      <c r="C44" s="13" t="s">
        <v>170</v>
      </c>
      <c r="D44" s="18" t="s">
        <v>169</v>
      </c>
      <c r="E44" s="16">
        <v>44835</v>
      </c>
      <c r="F44" s="16" t="s">
        <v>128</v>
      </c>
      <c r="G44" s="19">
        <v>44832</v>
      </c>
      <c r="H44" s="14" t="s">
        <v>267</v>
      </c>
      <c r="I44" s="15">
        <v>4</v>
      </c>
      <c r="J44" s="55">
        <v>4</v>
      </c>
      <c r="K44" s="15"/>
      <c r="L44" s="55"/>
      <c r="M44" s="55"/>
      <c r="N44" s="55"/>
      <c r="O44" s="55"/>
      <c r="P44" s="56"/>
    </row>
    <row r="45" spans="1:18" ht="80.5" x14ac:dyDescent="0.35">
      <c r="A45" s="72"/>
      <c r="B45" s="13" t="s">
        <v>105</v>
      </c>
      <c r="C45" s="13" t="s">
        <v>203</v>
      </c>
      <c r="D45" s="18" t="s">
        <v>200</v>
      </c>
      <c r="E45" s="16">
        <v>45383</v>
      </c>
      <c r="F45" s="50" t="s">
        <v>128</v>
      </c>
      <c r="G45" s="20">
        <v>45383</v>
      </c>
      <c r="H45" s="60" t="s">
        <v>268</v>
      </c>
      <c r="I45" s="15">
        <v>6.6</v>
      </c>
      <c r="J45" s="15"/>
      <c r="K45" s="15"/>
      <c r="L45" s="15">
        <v>6.6</v>
      </c>
      <c r="M45" s="15"/>
      <c r="N45" s="15"/>
      <c r="O45" s="15"/>
      <c r="P45" s="66"/>
    </row>
    <row r="46" spans="1:18" ht="182.5" x14ac:dyDescent="0.35">
      <c r="A46" s="16"/>
      <c r="B46" s="13" t="s">
        <v>119</v>
      </c>
      <c r="C46" s="13" t="s">
        <v>34</v>
      </c>
      <c r="D46" s="18" t="s">
        <v>14</v>
      </c>
      <c r="E46" s="16">
        <v>45017</v>
      </c>
      <c r="F46" s="13" t="s">
        <v>128</v>
      </c>
      <c r="G46" s="20">
        <v>45053</v>
      </c>
      <c r="H46" s="14" t="s">
        <v>269</v>
      </c>
      <c r="I46" s="15" t="s">
        <v>246</v>
      </c>
      <c r="J46" s="15"/>
      <c r="K46" s="15">
        <v>195</v>
      </c>
      <c r="L46" s="15"/>
      <c r="M46" s="15"/>
      <c r="N46" s="15"/>
      <c r="O46" s="15"/>
      <c r="P46" s="14" t="s">
        <v>240</v>
      </c>
    </row>
    <row r="47" spans="1:18" ht="186" x14ac:dyDescent="0.35">
      <c r="A47" s="13"/>
      <c r="B47" s="13" t="s">
        <v>119</v>
      </c>
      <c r="C47" s="13" t="s">
        <v>35</v>
      </c>
      <c r="D47" s="18" t="s">
        <v>23</v>
      </c>
      <c r="E47" s="16">
        <v>45017</v>
      </c>
      <c r="F47" s="13" t="s">
        <v>128</v>
      </c>
      <c r="G47" s="20">
        <v>44945</v>
      </c>
      <c r="H47" s="14" t="s">
        <v>270</v>
      </c>
      <c r="I47" s="15" t="s">
        <v>221</v>
      </c>
      <c r="J47" s="15"/>
      <c r="K47" s="15">
        <v>198</v>
      </c>
      <c r="L47" s="15"/>
      <c r="M47" s="15"/>
      <c r="N47" s="15"/>
      <c r="O47" s="15"/>
      <c r="P47" s="14" t="s">
        <v>218</v>
      </c>
    </row>
    <row r="48" spans="1:18" ht="186" x14ac:dyDescent="0.35">
      <c r="A48" s="13"/>
      <c r="B48" s="13" t="s">
        <v>119</v>
      </c>
      <c r="C48" s="13" t="s">
        <v>36</v>
      </c>
      <c r="D48" s="18" t="s">
        <v>16</v>
      </c>
      <c r="E48" s="16">
        <v>45017</v>
      </c>
      <c r="F48" s="13" t="s">
        <v>128</v>
      </c>
      <c r="G48" s="20">
        <v>45027</v>
      </c>
      <c r="H48" s="14" t="s">
        <v>271</v>
      </c>
      <c r="I48" s="15" t="s">
        <v>238</v>
      </c>
      <c r="J48" s="15"/>
      <c r="K48" s="15">
        <v>289</v>
      </c>
      <c r="L48" s="15"/>
      <c r="M48" s="15"/>
      <c r="N48" s="15"/>
      <c r="O48" s="15"/>
      <c r="P48" s="14" t="s">
        <v>232</v>
      </c>
    </row>
    <row r="49" spans="1:18" ht="182.5" x14ac:dyDescent="0.35">
      <c r="A49" s="16"/>
      <c r="B49" s="13" t="s">
        <v>119</v>
      </c>
      <c r="C49" s="13" t="s">
        <v>37</v>
      </c>
      <c r="D49" s="18" t="s">
        <v>38</v>
      </c>
      <c r="E49" s="16">
        <v>45017</v>
      </c>
      <c r="F49" s="13" t="s">
        <v>128</v>
      </c>
      <c r="G49" s="20">
        <v>45008</v>
      </c>
      <c r="H49" s="14" t="s">
        <v>269</v>
      </c>
      <c r="I49" s="15" t="s">
        <v>247</v>
      </c>
      <c r="J49" s="15"/>
      <c r="K49" s="15">
        <v>132</v>
      </c>
      <c r="L49" s="15"/>
      <c r="M49" s="15"/>
      <c r="N49" s="15"/>
      <c r="O49" s="15"/>
      <c r="P49" s="14" t="s">
        <v>241</v>
      </c>
    </row>
    <row r="50" spans="1:18" ht="139.5" x14ac:dyDescent="0.35">
      <c r="A50" s="13"/>
      <c r="B50" s="13" t="s">
        <v>224</v>
      </c>
      <c r="C50" s="13" t="s">
        <v>225</v>
      </c>
      <c r="D50" s="18" t="s">
        <v>294</v>
      </c>
      <c r="E50" s="13">
        <v>2027</v>
      </c>
      <c r="F50" s="13" t="s">
        <v>176</v>
      </c>
      <c r="G50" s="19">
        <v>45055</v>
      </c>
      <c r="H50" s="14" t="s">
        <v>372</v>
      </c>
      <c r="I50" s="15" t="s">
        <v>373</v>
      </c>
      <c r="J50" s="15"/>
      <c r="K50" s="15"/>
      <c r="L50" s="15"/>
      <c r="M50" s="15"/>
      <c r="N50" s="15"/>
      <c r="O50" s="15"/>
      <c r="P50" s="15"/>
    </row>
    <row r="51" spans="1:18" ht="133" x14ac:dyDescent="0.35">
      <c r="A51" s="48"/>
      <c r="B51" s="13" t="s">
        <v>133</v>
      </c>
      <c r="C51" s="13" t="s">
        <v>157</v>
      </c>
      <c r="D51" s="18" t="s">
        <v>158</v>
      </c>
      <c r="E51" s="16">
        <v>44470</v>
      </c>
      <c r="F51" s="13" t="s">
        <v>128</v>
      </c>
      <c r="G51" s="19">
        <v>44617</v>
      </c>
      <c r="H51" s="14" t="s">
        <v>272</v>
      </c>
      <c r="I51" s="15" t="s">
        <v>197</v>
      </c>
      <c r="J51" s="15">
        <v>64</v>
      </c>
      <c r="K51" s="15"/>
      <c r="L51" s="15"/>
      <c r="M51" s="15"/>
      <c r="N51" s="15"/>
      <c r="O51" s="15"/>
      <c r="P51" s="14"/>
    </row>
    <row r="52" spans="1:18" ht="112" customHeight="1" x14ac:dyDescent="0.35">
      <c r="A52" s="13"/>
      <c r="B52" s="13" t="s">
        <v>105</v>
      </c>
      <c r="C52" s="13" t="s">
        <v>164</v>
      </c>
      <c r="D52" s="18" t="s">
        <v>33</v>
      </c>
      <c r="E52" s="16">
        <v>44805</v>
      </c>
      <c r="F52" s="50" t="s">
        <v>128</v>
      </c>
      <c r="G52" s="20">
        <v>45112</v>
      </c>
      <c r="H52" s="14" t="s">
        <v>273</v>
      </c>
      <c r="I52" s="15">
        <v>4.5</v>
      </c>
      <c r="J52" s="15">
        <v>4.5</v>
      </c>
      <c r="K52" s="15"/>
      <c r="L52" s="15"/>
      <c r="M52" s="15"/>
      <c r="N52" s="15"/>
      <c r="O52" s="15"/>
      <c r="P52" s="14"/>
    </row>
    <row r="53" spans="1:18" ht="102" x14ac:dyDescent="0.35">
      <c r="A53" s="67"/>
      <c r="B53" s="13" t="s">
        <v>129</v>
      </c>
      <c r="C53" s="13" t="s">
        <v>146</v>
      </c>
      <c r="D53" s="18" t="s">
        <v>284</v>
      </c>
      <c r="E53" s="36" t="s">
        <v>248</v>
      </c>
      <c r="F53" s="50" t="s">
        <v>128</v>
      </c>
      <c r="G53" s="19">
        <v>45373</v>
      </c>
      <c r="H53" s="14" t="s">
        <v>274</v>
      </c>
      <c r="I53" s="15" t="s">
        <v>285</v>
      </c>
      <c r="J53" s="15"/>
      <c r="K53" s="15"/>
      <c r="L53" s="15"/>
      <c r="M53" s="15"/>
      <c r="N53" s="15"/>
      <c r="O53" s="15"/>
      <c r="P53" s="14"/>
    </row>
    <row r="54" spans="1:18" ht="145.5" x14ac:dyDescent="0.35">
      <c r="A54" s="48"/>
      <c r="B54" s="13" t="s">
        <v>110</v>
      </c>
      <c r="C54" s="13" t="s">
        <v>66</v>
      </c>
      <c r="D54" s="18" t="s">
        <v>40</v>
      </c>
      <c r="E54" s="13">
        <v>2025</v>
      </c>
      <c r="F54" s="13" t="s">
        <v>39</v>
      </c>
      <c r="G54" s="19"/>
      <c r="H54" s="14" t="s">
        <v>275</v>
      </c>
      <c r="I54" s="35">
        <v>11</v>
      </c>
      <c r="J54" s="15"/>
      <c r="K54" s="15"/>
      <c r="L54" s="15"/>
      <c r="M54" s="15"/>
      <c r="N54" s="15"/>
      <c r="O54" s="15"/>
      <c r="P54" s="15"/>
    </row>
    <row r="55" spans="1:18" ht="124" x14ac:dyDescent="0.35">
      <c r="A55" s="13"/>
      <c r="B55" s="13" t="s">
        <v>102</v>
      </c>
      <c r="C55" s="13" t="s">
        <v>335</v>
      </c>
      <c r="D55" s="18" t="s">
        <v>14</v>
      </c>
      <c r="E55" s="16" t="s">
        <v>310</v>
      </c>
      <c r="F55" s="13" t="s">
        <v>206</v>
      </c>
      <c r="G55" s="19">
        <v>45363</v>
      </c>
      <c r="H55" s="14" t="s">
        <v>348</v>
      </c>
      <c r="I55" s="35" t="s">
        <v>336</v>
      </c>
      <c r="J55" s="15"/>
      <c r="K55" s="15"/>
      <c r="L55" s="15"/>
      <c r="M55" s="15"/>
      <c r="N55" s="15"/>
      <c r="O55" s="15">
        <v>352</v>
      </c>
      <c r="P55" s="15"/>
    </row>
    <row r="56" spans="1:18" ht="145.5" x14ac:dyDescent="0.35">
      <c r="A56" s="13"/>
      <c r="B56" s="13" t="s">
        <v>111</v>
      </c>
      <c r="C56" s="13" t="s">
        <v>86</v>
      </c>
      <c r="D56" s="18" t="s">
        <v>136</v>
      </c>
      <c r="E56" s="16">
        <v>44866</v>
      </c>
      <c r="F56" s="13" t="s">
        <v>128</v>
      </c>
      <c r="G56" s="19">
        <v>44722</v>
      </c>
      <c r="H56" s="14" t="s">
        <v>276</v>
      </c>
      <c r="I56" s="15">
        <v>8</v>
      </c>
      <c r="J56" s="15">
        <v>8</v>
      </c>
      <c r="K56" s="15"/>
      <c r="L56" s="15"/>
      <c r="M56" s="15"/>
      <c r="N56" s="15"/>
      <c r="O56" s="15"/>
      <c r="P56" s="15"/>
    </row>
    <row r="57" spans="1:18" ht="232.5" x14ac:dyDescent="0.35">
      <c r="A57" s="48"/>
      <c r="B57" s="13" t="s">
        <v>111</v>
      </c>
      <c r="C57" s="13" t="s">
        <v>84</v>
      </c>
      <c r="D57" s="18" t="s">
        <v>21</v>
      </c>
      <c r="E57" s="16">
        <v>44866</v>
      </c>
      <c r="F57" s="13" t="s">
        <v>128</v>
      </c>
      <c r="G57" s="20">
        <v>44865</v>
      </c>
      <c r="H57" s="14" t="s">
        <v>277</v>
      </c>
      <c r="I57" s="15" t="s">
        <v>216</v>
      </c>
      <c r="J57" s="15">
        <v>141</v>
      </c>
      <c r="K57" s="15"/>
      <c r="L57" s="15"/>
      <c r="M57" s="15"/>
      <c r="N57" s="15"/>
      <c r="O57" s="15"/>
      <c r="P57" s="14" t="s">
        <v>214</v>
      </c>
    </row>
    <row r="58" spans="1:18" ht="182.5" x14ac:dyDescent="0.35">
      <c r="A58" s="13"/>
      <c r="B58" s="13" t="s">
        <v>111</v>
      </c>
      <c r="C58" s="13" t="s">
        <v>85</v>
      </c>
      <c r="D58" s="18" t="s">
        <v>42</v>
      </c>
      <c r="E58" s="16">
        <v>44866</v>
      </c>
      <c r="F58" s="13" t="s">
        <v>128</v>
      </c>
      <c r="G58" s="20">
        <v>44889</v>
      </c>
      <c r="H58" s="14" t="s">
        <v>278</v>
      </c>
      <c r="I58" s="15" t="s">
        <v>222</v>
      </c>
      <c r="J58" s="15">
        <v>136</v>
      </c>
      <c r="K58" s="15"/>
      <c r="L58" s="15"/>
      <c r="M58" s="15"/>
      <c r="N58" s="15"/>
      <c r="O58" s="15"/>
      <c r="P58" s="14" t="s">
        <v>217</v>
      </c>
    </row>
    <row r="59" spans="1:18" ht="247.5" x14ac:dyDescent="0.35">
      <c r="A59" s="48"/>
      <c r="B59" s="13" t="s">
        <v>112</v>
      </c>
      <c r="C59" s="13" t="s">
        <v>87</v>
      </c>
      <c r="D59" s="34" t="s">
        <v>145</v>
      </c>
      <c r="E59" s="16">
        <v>45231</v>
      </c>
      <c r="F59" s="13" t="s">
        <v>128</v>
      </c>
      <c r="G59" s="19">
        <v>45218</v>
      </c>
      <c r="H59" s="14" t="s">
        <v>303</v>
      </c>
      <c r="I59" s="15" t="s">
        <v>301</v>
      </c>
      <c r="J59" s="15"/>
      <c r="K59" s="15">
        <v>108</v>
      </c>
      <c r="L59" s="15"/>
      <c r="M59" s="15"/>
      <c r="N59" s="15"/>
      <c r="O59" s="15"/>
      <c r="P59" s="14" t="s">
        <v>298</v>
      </c>
    </row>
    <row r="60" spans="1:18" ht="229" x14ac:dyDescent="0.35">
      <c r="A60" s="48"/>
      <c r="B60" s="13" t="s">
        <v>112</v>
      </c>
      <c r="C60" s="13" t="s">
        <v>83</v>
      </c>
      <c r="D60" s="18" t="s">
        <v>43</v>
      </c>
      <c r="E60" s="16">
        <v>45231</v>
      </c>
      <c r="F60" s="13" t="s">
        <v>128</v>
      </c>
      <c r="G60" s="19">
        <v>45226</v>
      </c>
      <c r="H60" s="14" t="s">
        <v>304</v>
      </c>
      <c r="I60" s="15" t="s">
        <v>302</v>
      </c>
      <c r="J60" s="15"/>
      <c r="K60" s="15">
        <v>153</v>
      </c>
      <c r="L60" s="15"/>
      <c r="M60" s="15"/>
      <c r="N60" s="15"/>
      <c r="O60" s="15"/>
      <c r="P60" s="14" t="s">
        <v>293</v>
      </c>
    </row>
    <row r="61" spans="1:18" ht="229" x14ac:dyDescent="0.35">
      <c r="A61" s="48"/>
      <c r="B61" s="13" t="s">
        <v>112</v>
      </c>
      <c r="C61" s="13" t="s">
        <v>82</v>
      </c>
      <c r="D61" s="18" t="s">
        <v>23</v>
      </c>
      <c r="E61" s="16">
        <v>45231</v>
      </c>
      <c r="F61" s="13" t="s">
        <v>128</v>
      </c>
      <c r="G61" s="19">
        <v>45231</v>
      </c>
      <c r="H61" s="14" t="s">
        <v>306</v>
      </c>
      <c r="I61" s="15" t="s">
        <v>305</v>
      </c>
      <c r="J61" s="15"/>
      <c r="K61" s="15">
        <v>260</v>
      </c>
      <c r="L61" s="15"/>
      <c r="M61" s="15"/>
      <c r="N61" s="15"/>
      <c r="O61" s="15"/>
      <c r="P61" s="14" t="s">
        <v>297</v>
      </c>
    </row>
    <row r="62" spans="1:18" ht="49.5" x14ac:dyDescent="0.35">
      <c r="A62" s="48"/>
      <c r="B62" s="13" t="s">
        <v>46</v>
      </c>
      <c r="C62" s="13" t="s">
        <v>340</v>
      </c>
      <c r="D62" s="18" t="s">
        <v>341</v>
      </c>
      <c r="E62" s="16">
        <v>45474</v>
      </c>
      <c r="F62" s="13" t="s">
        <v>128</v>
      </c>
      <c r="G62" s="19">
        <v>45532</v>
      </c>
      <c r="H62" s="14" t="s">
        <v>361</v>
      </c>
      <c r="I62" s="15">
        <v>5.9</v>
      </c>
      <c r="J62" s="15"/>
      <c r="K62" s="15"/>
      <c r="L62" s="15">
        <v>5.9</v>
      </c>
      <c r="M62" s="15"/>
      <c r="N62" s="15"/>
      <c r="O62" s="59"/>
      <c r="P62" s="14"/>
      <c r="R62" s="49"/>
    </row>
    <row r="63" spans="1:18" ht="84.75" customHeight="1" x14ac:dyDescent="0.35">
      <c r="A63" s="48"/>
      <c r="B63" s="13" t="s">
        <v>105</v>
      </c>
      <c r="C63" s="13" t="s">
        <v>209</v>
      </c>
      <c r="D63" s="18" t="s">
        <v>210</v>
      </c>
      <c r="E63" s="16">
        <v>45406</v>
      </c>
      <c r="F63" s="50" t="s">
        <v>128</v>
      </c>
      <c r="G63" s="63">
        <v>45383</v>
      </c>
      <c r="H63" s="14" t="s">
        <v>292</v>
      </c>
      <c r="I63" s="15">
        <v>7.1</v>
      </c>
      <c r="J63" s="15"/>
      <c r="K63" s="15"/>
      <c r="L63" s="15">
        <v>7.1</v>
      </c>
      <c r="M63" s="15"/>
      <c r="N63" s="15"/>
      <c r="O63" s="15"/>
      <c r="P63" s="15"/>
    </row>
    <row r="64" spans="1:18" ht="124" x14ac:dyDescent="0.35">
      <c r="A64" s="48"/>
      <c r="B64" s="13" t="s">
        <v>102</v>
      </c>
      <c r="C64" s="13" t="s">
        <v>333</v>
      </c>
      <c r="D64" s="18" t="s">
        <v>14</v>
      </c>
      <c r="E64" s="16" t="s">
        <v>310</v>
      </c>
      <c r="F64" s="50" t="s">
        <v>206</v>
      </c>
      <c r="G64" s="63">
        <v>45363</v>
      </c>
      <c r="H64" s="14" t="s">
        <v>348</v>
      </c>
      <c r="I64" s="15" t="s">
        <v>334</v>
      </c>
      <c r="J64" s="15"/>
      <c r="K64" s="15"/>
      <c r="L64" s="15"/>
      <c r="M64" s="15"/>
      <c r="N64" s="15"/>
      <c r="O64" s="15">
        <v>362</v>
      </c>
      <c r="P64" s="15"/>
    </row>
    <row r="65" spans="1:18" s="71" customFormat="1" ht="139.5" x14ac:dyDescent="0.35">
      <c r="A65" s="48"/>
      <c r="B65" s="13" t="s">
        <v>224</v>
      </c>
      <c r="C65" s="13" t="s">
        <v>226</v>
      </c>
      <c r="D65" s="18" t="s">
        <v>371</v>
      </c>
      <c r="E65" s="13">
        <v>2027</v>
      </c>
      <c r="F65" s="50" t="s">
        <v>176</v>
      </c>
      <c r="G65" s="63">
        <v>45055</v>
      </c>
      <c r="H65" s="14" t="s">
        <v>374</v>
      </c>
      <c r="I65" s="15" t="s">
        <v>375</v>
      </c>
      <c r="J65" s="15"/>
      <c r="K65" s="15"/>
      <c r="L65" s="15"/>
      <c r="M65" s="15"/>
      <c r="N65" s="15"/>
      <c r="O65" s="15"/>
      <c r="P65" s="15"/>
      <c r="Q65" s="12"/>
      <c r="R65" s="12"/>
    </row>
    <row r="66" spans="1:18" ht="18.5" x14ac:dyDescent="0.45">
      <c r="B66" s="12"/>
      <c r="C66" s="39"/>
      <c r="D66" s="39"/>
      <c r="G66" s="40"/>
      <c r="H66" s="12"/>
      <c r="I66" s="12"/>
    </row>
    <row r="67" spans="1:18" ht="18.5" x14ac:dyDescent="0.45">
      <c r="B67" s="12"/>
      <c r="C67" s="39"/>
      <c r="D67" s="39"/>
      <c r="G67" s="40"/>
      <c r="H67" s="12"/>
      <c r="I67" s="12"/>
    </row>
    <row r="68" spans="1:18" ht="18.5" x14ac:dyDescent="0.45">
      <c r="B68" s="12"/>
      <c r="C68" s="39"/>
      <c r="D68" s="39"/>
      <c r="G68" s="40"/>
      <c r="H68" s="12"/>
      <c r="I68" s="12"/>
    </row>
    <row r="69" spans="1:18" ht="18.5" x14ac:dyDescent="0.45">
      <c r="B69" s="12"/>
      <c r="C69" s="39"/>
      <c r="D69" s="39"/>
      <c r="G69" s="40"/>
      <c r="H69" s="12"/>
      <c r="I69" s="12"/>
    </row>
    <row r="70" spans="1:18" ht="18.5" x14ac:dyDescent="0.45">
      <c r="B70" s="12"/>
      <c r="C70" s="39"/>
      <c r="D70" s="39"/>
      <c r="G70" s="40"/>
      <c r="H70" s="12"/>
      <c r="I70" s="12"/>
    </row>
    <row r="71" spans="1:18" ht="18.5" x14ac:dyDescent="0.45">
      <c r="B71" s="12"/>
      <c r="C71" s="39"/>
      <c r="D71" s="39"/>
      <c r="G71" s="40"/>
      <c r="H71" s="12"/>
      <c r="I71" s="12"/>
    </row>
    <row r="72" spans="1:18" ht="18.5" x14ac:dyDescent="0.45">
      <c r="B72" s="12"/>
      <c r="C72" s="39"/>
      <c r="D72" s="39"/>
      <c r="G72" s="40"/>
      <c r="H72" s="12"/>
      <c r="I72" s="12"/>
    </row>
    <row r="73" spans="1:18" ht="18.5" x14ac:dyDescent="0.45">
      <c r="B73" s="12"/>
      <c r="C73" s="39"/>
      <c r="D73" s="39"/>
      <c r="G73" s="40"/>
      <c r="H73" s="12"/>
      <c r="I73" s="12"/>
    </row>
    <row r="74" spans="1:18" ht="18.5" x14ac:dyDescent="0.45">
      <c r="B74" s="12"/>
      <c r="C74" s="39"/>
      <c r="D74" s="39"/>
      <c r="G74" s="40"/>
      <c r="H74" s="12"/>
      <c r="I74" s="12"/>
    </row>
    <row r="75" spans="1:18" ht="18.5" x14ac:dyDescent="0.45">
      <c r="B75" s="12"/>
      <c r="C75" s="39"/>
      <c r="D75" s="39"/>
      <c r="G75" s="40"/>
      <c r="H75" s="12"/>
      <c r="I75" s="12"/>
    </row>
    <row r="76" spans="1:18" ht="18.5" x14ac:dyDescent="0.45">
      <c r="B76" s="12"/>
      <c r="C76" s="39"/>
      <c r="D76" s="39"/>
      <c r="G76" s="40"/>
      <c r="H76" s="12"/>
      <c r="I76" s="12"/>
    </row>
    <row r="77" spans="1:18" ht="18.5" x14ac:dyDescent="0.45">
      <c r="B77" s="12"/>
      <c r="C77" s="39"/>
      <c r="D77" s="39"/>
      <c r="G77" s="40"/>
      <c r="H77" s="12"/>
      <c r="I77" s="12"/>
    </row>
    <row r="78" spans="1:18" ht="18.5" x14ac:dyDescent="0.45">
      <c r="B78" s="12"/>
      <c r="C78" s="39"/>
      <c r="D78" s="39"/>
      <c r="G78" s="40"/>
      <c r="H78" s="12"/>
      <c r="I78" s="12"/>
    </row>
    <row r="79" spans="1:18" ht="18.5" x14ac:dyDescent="0.45">
      <c r="B79" s="12"/>
      <c r="C79" s="39"/>
      <c r="D79" s="39"/>
      <c r="G79" s="40"/>
      <c r="H79" s="12"/>
      <c r="I79" s="12"/>
    </row>
    <row r="80" spans="1:18" ht="18.5" x14ac:dyDescent="0.45">
      <c r="B80" s="12"/>
      <c r="C80" s="39"/>
      <c r="D80" s="39"/>
      <c r="G80" s="40"/>
      <c r="H80" s="12"/>
      <c r="I80" s="12"/>
    </row>
    <row r="81" spans="2:9" ht="18.5" x14ac:dyDescent="0.45">
      <c r="B81" s="12"/>
      <c r="C81" s="39"/>
      <c r="D81" s="39"/>
      <c r="G81" s="40"/>
      <c r="H81" s="12"/>
      <c r="I81" s="12"/>
    </row>
    <row r="82" spans="2:9" ht="18.5" x14ac:dyDescent="0.45">
      <c r="B82" s="12"/>
      <c r="C82" s="39"/>
      <c r="D82" s="39"/>
      <c r="G82" s="40"/>
      <c r="H82" s="12"/>
      <c r="I82" s="12"/>
    </row>
    <row r="83" spans="2:9" ht="18.5" x14ac:dyDescent="0.45">
      <c r="B83" s="12"/>
      <c r="C83" s="39"/>
      <c r="D83" s="39"/>
      <c r="G83" s="40"/>
      <c r="H83" s="12"/>
      <c r="I83" s="12"/>
    </row>
    <row r="84" spans="2:9" ht="18.5" x14ac:dyDescent="0.45">
      <c r="B84" s="12"/>
      <c r="C84" s="39"/>
      <c r="D84" s="39"/>
      <c r="G84" s="40"/>
      <c r="H84" s="12"/>
      <c r="I84" s="12"/>
    </row>
    <row r="85" spans="2:9" ht="18.5" x14ac:dyDescent="0.45">
      <c r="B85" s="12"/>
      <c r="C85" s="39"/>
      <c r="D85" s="39"/>
      <c r="G85" s="40"/>
      <c r="H85" s="12"/>
      <c r="I85" s="12"/>
    </row>
    <row r="86" spans="2:9" ht="18.5" x14ac:dyDescent="0.45">
      <c r="B86" s="12"/>
      <c r="C86" s="39"/>
      <c r="D86" s="39"/>
      <c r="G86" s="40"/>
      <c r="H86" s="12"/>
      <c r="I86" s="12"/>
    </row>
    <row r="87" spans="2:9" ht="18.5" x14ac:dyDescent="0.45">
      <c r="B87" s="12"/>
      <c r="C87" s="39"/>
      <c r="D87" s="39"/>
      <c r="G87" s="40"/>
      <c r="H87" s="12"/>
      <c r="I87" s="12"/>
    </row>
    <row r="88" spans="2:9" ht="18.5" x14ac:dyDescent="0.45">
      <c r="B88" s="12"/>
      <c r="C88" s="39"/>
      <c r="D88" s="39"/>
      <c r="G88" s="40"/>
      <c r="H88" s="12"/>
      <c r="I88" s="12"/>
    </row>
    <row r="89" spans="2:9" ht="18.5" x14ac:dyDescent="0.45">
      <c r="B89" s="12"/>
      <c r="C89" s="39"/>
      <c r="D89" s="39"/>
      <c r="G89" s="40"/>
      <c r="H89" s="12"/>
      <c r="I89" s="12"/>
    </row>
    <row r="90" spans="2:9" ht="18.5" x14ac:dyDescent="0.45">
      <c r="B90" s="12"/>
      <c r="C90" s="39"/>
      <c r="D90" s="39"/>
      <c r="G90" s="40"/>
      <c r="H90" s="12"/>
      <c r="I90" s="12"/>
    </row>
    <row r="91" spans="2:9" ht="18.5" x14ac:dyDescent="0.45">
      <c r="B91" s="12"/>
      <c r="C91" s="39"/>
      <c r="D91" s="39"/>
      <c r="G91" s="40"/>
      <c r="H91" s="12"/>
      <c r="I91" s="12"/>
    </row>
    <row r="92" spans="2:9" ht="18.5" x14ac:dyDescent="0.45">
      <c r="B92" s="12"/>
      <c r="C92" s="39"/>
      <c r="D92" s="39"/>
      <c r="G92" s="40"/>
      <c r="H92" s="12"/>
      <c r="I92" s="12"/>
    </row>
    <row r="93" spans="2:9" ht="18.5" x14ac:dyDescent="0.45">
      <c r="B93" s="12"/>
      <c r="C93" s="39"/>
      <c r="D93" s="39"/>
      <c r="G93" s="40"/>
      <c r="H93" s="12"/>
      <c r="I93" s="12"/>
    </row>
    <row r="94" spans="2:9" ht="18.5" x14ac:dyDescent="0.45">
      <c r="B94" s="12"/>
      <c r="C94" s="39"/>
      <c r="D94" s="39"/>
      <c r="G94" s="40"/>
      <c r="H94" s="12"/>
      <c r="I94" s="12"/>
    </row>
    <row r="95" spans="2:9" ht="18.5" x14ac:dyDescent="0.45">
      <c r="B95" s="12"/>
      <c r="C95" s="39"/>
      <c r="D95" s="39"/>
      <c r="G95" s="40"/>
      <c r="H95" s="12"/>
      <c r="I95" s="12"/>
    </row>
    <row r="96" spans="2:9" ht="18.5" x14ac:dyDescent="0.45">
      <c r="B96" s="12"/>
      <c r="C96" s="39"/>
      <c r="D96" s="39"/>
      <c r="G96" s="40"/>
      <c r="H96" s="12"/>
      <c r="I96" s="12"/>
    </row>
    <row r="97" spans="2:9" ht="18.5" x14ac:dyDescent="0.45">
      <c r="B97" s="12"/>
      <c r="C97" s="39"/>
      <c r="D97" s="39"/>
      <c r="G97" s="40"/>
      <c r="H97" s="12"/>
      <c r="I97" s="12"/>
    </row>
    <row r="98" spans="2:9" ht="18.5" x14ac:dyDescent="0.45">
      <c r="B98" s="12"/>
      <c r="C98" s="39"/>
      <c r="D98" s="39"/>
      <c r="G98" s="40"/>
      <c r="H98" s="12"/>
      <c r="I98" s="12"/>
    </row>
    <row r="99" spans="2:9" ht="18.5" x14ac:dyDescent="0.45">
      <c r="B99" s="12"/>
      <c r="C99" s="39"/>
      <c r="D99" s="39"/>
      <c r="G99" s="40"/>
      <c r="H99" s="12"/>
      <c r="I99" s="12"/>
    </row>
    <row r="100" spans="2:9" ht="18.5" x14ac:dyDescent="0.45">
      <c r="B100" s="12"/>
      <c r="C100" s="39"/>
      <c r="D100" s="39"/>
      <c r="G100" s="40"/>
      <c r="H100" s="12"/>
      <c r="I100" s="12"/>
    </row>
    <row r="101" spans="2:9" ht="18.5" x14ac:dyDescent="0.45">
      <c r="B101" s="12"/>
      <c r="C101" s="39"/>
      <c r="D101" s="39"/>
      <c r="G101" s="40"/>
      <c r="H101" s="12"/>
      <c r="I101" s="12"/>
    </row>
    <row r="102" spans="2:9" ht="18.5" x14ac:dyDescent="0.45">
      <c r="B102" s="12"/>
      <c r="C102" s="39"/>
      <c r="D102" s="39"/>
      <c r="G102" s="40"/>
      <c r="H102" s="12"/>
      <c r="I102" s="12"/>
    </row>
    <row r="103" spans="2:9" ht="18.5" x14ac:dyDescent="0.45">
      <c r="B103" s="12"/>
      <c r="C103" s="39"/>
      <c r="D103" s="39"/>
      <c r="G103" s="40"/>
      <c r="H103" s="12"/>
      <c r="I103" s="12"/>
    </row>
    <row r="104" spans="2:9" ht="18.5" x14ac:dyDescent="0.45">
      <c r="B104" s="12"/>
      <c r="C104" s="39"/>
      <c r="D104" s="39"/>
      <c r="G104" s="40"/>
      <c r="H104" s="12"/>
      <c r="I104" s="12"/>
    </row>
    <row r="105" spans="2:9" ht="18.5" x14ac:dyDescent="0.45">
      <c r="B105" s="12"/>
      <c r="C105" s="39"/>
      <c r="D105" s="39"/>
      <c r="G105" s="40"/>
      <c r="H105" s="12"/>
      <c r="I105" s="12"/>
    </row>
    <row r="106" spans="2:9" ht="18.5" x14ac:dyDescent="0.45">
      <c r="B106" s="12"/>
      <c r="C106" s="39"/>
      <c r="D106" s="39"/>
      <c r="G106" s="40"/>
      <c r="H106" s="12"/>
      <c r="I106" s="12"/>
    </row>
    <row r="107" spans="2:9" ht="18.5" x14ac:dyDescent="0.45">
      <c r="B107" s="12"/>
      <c r="C107" s="39"/>
      <c r="D107" s="39"/>
      <c r="G107" s="40"/>
      <c r="H107" s="12"/>
      <c r="I107" s="12"/>
    </row>
    <row r="108" spans="2:9" ht="18.5" x14ac:dyDescent="0.45">
      <c r="B108" s="12"/>
      <c r="C108" s="39"/>
      <c r="D108" s="39"/>
      <c r="G108" s="40"/>
      <c r="H108" s="12"/>
      <c r="I108" s="12"/>
    </row>
    <row r="109" spans="2:9" ht="18.5" x14ac:dyDescent="0.45">
      <c r="B109" s="12"/>
      <c r="C109" s="39"/>
      <c r="D109" s="39"/>
      <c r="G109" s="40"/>
      <c r="H109" s="12"/>
      <c r="I109" s="12"/>
    </row>
    <row r="110" spans="2:9" ht="18.5" x14ac:dyDescent="0.45">
      <c r="B110" s="12"/>
      <c r="C110" s="39"/>
      <c r="D110" s="39"/>
      <c r="G110" s="40"/>
      <c r="H110" s="12"/>
      <c r="I110" s="12"/>
    </row>
    <row r="111" spans="2:9" ht="18.5" x14ac:dyDescent="0.45">
      <c r="B111" s="12"/>
      <c r="C111" s="39"/>
      <c r="D111" s="39"/>
      <c r="G111" s="40"/>
      <c r="H111" s="12"/>
      <c r="I111" s="12"/>
    </row>
    <row r="112" spans="2:9" ht="18.5" x14ac:dyDescent="0.45">
      <c r="B112" s="12"/>
      <c r="C112" s="39"/>
      <c r="D112" s="39"/>
      <c r="G112" s="40"/>
      <c r="H112" s="12"/>
      <c r="I112" s="12"/>
    </row>
    <row r="113" spans="2:9" ht="18.5" x14ac:dyDescent="0.45">
      <c r="B113" s="12"/>
      <c r="C113" s="39"/>
      <c r="D113" s="39"/>
      <c r="G113" s="40"/>
      <c r="H113" s="12"/>
      <c r="I113" s="12"/>
    </row>
    <row r="114" spans="2:9" ht="18.5" x14ac:dyDescent="0.45">
      <c r="B114" s="12"/>
      <c r="C114" s="39"/>
      <c r="D114" s="39"/>
      <c r="G114" s="40"/>
      <c r="H114" s="12"/>
      <c r="I114" s="12"/>
    </row>
    <row r="115" spans="2:9" ht="18.5" x14ac:dyDescent="0.45">
      <c r="B115" s="12"/>
      <c r="C115" s="39"/>
      <c r="D115" s="39"/>
      <c r="G115" s="40"/>
      <c r="H115" s="12"/>
      <c r="I115" s="12"/>
    </row>
    <row r="116" spans="2:9" ht="18.5" x14ac:dyDescent="0.45">
      <c r="B116" s="12"/>
      <c r="C116" s="39"/>
      <c r="D116" s="39"/>
      <c r="G116" s="40"/>
      <c r="H116" s="12"/>
      <c r="I116" s="12"/>
    </row>
    <row r="117" spans="2:9" ht="18.5" x14ac:dyDescent="0.45">
      <c r="B117" s="12"/>
      <c r="C117" s="39"/>
      <c r="D117" s="39"/>
      <c r="G117" s="40"/>
      <c r="H117" s="12"/>
      <c r="I117" s="12"/>
    </row>
    <row r="118" spans="2:9" ht="18.5" x14ac:dyDescent="0.45">
      <c r="B118" s="12"/>
      <c r="C118" s="39"/>
      <c r="D118" s="39"/>
      <c r="G118" s="40"/>
      <c r="H118" s="12"/>
      <c r="I118" s="12"/>
    </row>
    <row r="119" spans="2:9" ht="18.5" x14ac:dyDescent="0.45">
      <c r="B119" s="12"/>
      <c r="C119" s="39"/>
      <c r="D119" s="39"/>
      <c r="G119" s="40"/>
      <c r="H119" s="12"/>
      <c r="I119" s="12"/>
    </row>
    <row r="120" spans="2:9" ht="18.5" x14ac:dyDescent="0.45">
      <c r="B120" s="12"/>
      <c r="C120" s="39"/>
      <c r="D120" s="39"/>
      <c r="G120" s="40"/>
      <c r="H120" s="12"/>
      <c r="I120" s="12"/>
    </row>
    <row r="121" spans="2:9" ht="18.5" x14ac:dyDescent="0.45">
      <c r="C121" s="39"/>
      <c r="D121" s="39"/>
      <c r="G121" s="40"/>
    </row>
    <row r="123" spans="2:9" x14ac:dyDescent="0.35">
      <c r="H123" s="12"/>
    </row>
    <row r="126" spans="2:9" x14ac:dyDescent="0.35">
      <c r="H126" s="12"/>
    </row>
    <row r="129" spans="8:8" x14ac:dyDescent="0.35">
      <c r="H129" s="12"/>
    </row>
    <row r="133" spans="8:8" x14ac:dyDescent="0.35">
      <c r="H133" s="12"/>
    </row>
    <row r="136" spans="8:8" x14ac:dyDescent="0.35">
      <c r="H136" s="12"/>
    </row>
    <row r="139" spans="8:8" x14ac:dyDescent="0.35">
      <c r="H139" s="12"/>
    </row>
    <row r="141" spans="8:8" x14ac:dyDescent="0.35">
      <c r="H141" s="12"/>
    </row>
    <row r="144" spans="8:8" x14ac:dyDescent="0.35">
      <c r="H144" s="12"/>
    </row>
    <row r="147" spans="8:8" x14ac:dyDescent="0.35">
      <c r="H147" s="12"/>
    </row>
    <row r="149" spans="8:8" x14ac:dyDescent="0.35">
      <c r="H149" s="12"/>
    </row>
    <row r="152" spans="8:8" x14ac:dyDescent="0.35">
      <c r="H152" s="12"/>
    </row>
    <row r="155" spans="8:8" x14ac:dyDescent="0.35">
      <c r="H155" s="12"/>
    </row>
    <row r="157" spans="8:8" x14ac:dyDescent="0.35">
      <c r="H157" s="12"/>
    </row>
    <row r="160" spans="8:8" x14ac:dyDescent="0.35">
      <c r="H160" s="12"/>
    </row>
    <row r="163" spans="8:8" x14ac:dyDescent="0.35">
      <c r="H163" s="12"/>
    </row>
    <row r="167" spans="8:8" x14ac:dyDescent="0.35">
      <c r="H167" s="12"/>
    </row>
    <row r="171" spans="8:8" x14ac:dyDescent="0.35">
      <c r="H171" s="12"/>
    </row>
    <row r="175" spans="8:8" x14ac:dyDescent="0.35">
      <c r="H175" s="12"/>
    </row>
    <row r="177" spans="8:8" x14ac:dyDescent="0.35">
      <c r="H177" s="12"/>
    </row>
    <row r="181" spans="8:8" x14ac:dyDescent="0.35">
      <c r="H181" s="12"/>
    </row>
    <row r="183" spans="8:8" x14ac:dyDescent="0.35">
      <c r="H183" s="12"/>
    </row>
    <row r="188" spans="8:8" x14ac:dyDescent="0.35">
      <c r="H188" s="12"/>
    </row>
    <row r="191" spans="8:8" x14ac:dyDescent="0.35">
      <c r="H191" s="12"/>
    </row>
    <row r="201" spans="8:8" x14ac:dyDescent="0.35">
      <c r="H201" s="12"/>
    </row>
    <row r="205" spans="8:8" x14ac:dyDescent="0.35">
      <c r="H205" s="12"/>
    </row>
    <row r="209" spans="8:8" x14ac:dyDescent="0.35">
      <c r="H209" s="12"/>
    </row>
    <row r="212" spans="8:8" x14ac:dyDescent="0.35">
      <c r="H212" s="12"/>
    </row>
    <row r="216" spans="8:8" x14ac:dyDescent="0.35">
      <c r="H216" s="12"/>
    </row>
    <row r="219" spans="8:8" x14ac:dyDescent="0.35">
      <c r="H219" s="12"/>
    </row>
    <row r="224" spans="8:8" x14ac:dyDescent="0.35">
      <c r="H224" s="12"/>
    </row>
    <row r="227" spans="8:8" x14ac:dyDescent="0.35">
      <c r="H227" s="12"/>
    </row>
    <row r="233" spans="8:8" x14ac:dyDescent="0.35">
      <c r="H233" s="12"/>
    </row>
    <row r="236" spans="8:8" x14ac:dyDescent="0.35">
      <c r="H236" s="12"/>
    </row>
    <row r="240" spans="8:8" x14ac:dyDescent="0.35">
      <c r="H240" s="12"/>
    </row>
    <row r="245" spans="8:8" x14ac:dyDescent="0.35">
      <c r="H245" s="12"/>
    </row>
    <row r="252" spans="8:8" x14ac:dyDescent="0.35">
      <c r="H252" s="12"/>
    </row>
    <row r="254" spans="8:8" x14ac:dyDescent="0.35">
      <c r="H254" s="12"/>
    </row>
    <row r="257" spans="8:8" x14ac:dyDescent="0.35">
      <c r="H257" s="12"/>
    </row>
    <row r="260" spans="8:8" x14ac:dyDescent="0.35">
      <c r="H260" s="12"/>
    </row>
    <row r="264" spans="8:8" x14ac:dyDescent="0.35">
      <c r="H264" s="12"/>
    </row>
    <row r="266" spans="8:8" x14ac:dyDescent="0.35">
      <c r="H266" s="12"/>
    </row>
    <row r="271" spans="8:8" x14ac:dyDescent="0.35">
      <c r="H271" s="12"/>
    </row>
    <row r="274" spans="8:8" x14ac:dyDescent="0.35">
      <c r="H274" s="12"/>
    </row>
    <row r="276" spans="8:8" x14ac:dyDescent="0.35">
      <c r="H276" s="12"/>
    </row>
    <row r="279" spans="8:8" x14ac:dyDescent="0.35">
      <c r="H279" s="12"/>
    </row>
    <row r="282" spans="8:8" x14ac:dyDescent="0.35">
      <c r="H282" s="12"/>
    </row>
    <row r="285" spans="8:8" x14ac:dyDescent="0.35">
      <c r="H285" s="12"/>
    </row>
    <row r="289" spans="8:8" x14ac:dyDescent="0.35">
      <c r="H289" s="12"/>
    </row>
    <row r="292" spans="8:8" x14ac:dyDescent="0.35">
      <c r="H292" s="12"/>
    </row>
    <row r="296" spans="8:8" x14ac:dyDescent="0.35">
      <c r="H296" s="12"/>
    </row>
    <row r="300" spans="8:8" x14ac:dyDescent="0.35">
      <c r="H300" s="12"/>
    </row>
    <row r="304" spans="8:8" x14ac:dyDescent="0.35">
      <c r="H304" s="12"/>
    </row>
    <row r="308" spans="8:8" x14ac:dyDescent="0.35">
      <c r="H308" s="12"/>
    </row>
    <row r="313" spans="8:8" x14ac:dyDescent="0.35">
      <c r="H313" s="12"/>
    </row>
    <row r="317" spans="8:8" x14ac:dyDescent="0.35">
      <c r="H317" s="12"/>
    </row>
    <row r="320" spans="8:8" x14ac:dyDescent="0.35">
      <c r="H320" s="12"/>
    </row>
    <row r="324" spans="8:8" x14ac:dyDescent="0.35">
      <c r="H324" s="12"/>
    </row>
    <row r="327" spans="8:8" x14ac:dyDescent="0.35">
      <c r="H327" s="12"/>
    </row>
    <row r="333" spans="8:8" x14ac:dyDescent="0.35">
      <c r="H333" s="12"/>
    </row>
    <row r="336" spans="8:8" x14ac:dyDescent="0.35">
      <c r="H336" s="12"/>
    </row>
    <row r="340" spans="8:8" x14ac:dyDescent="0.35">
      <c r="H340" s="12"/>
    </row>
    <row r="342" spans="8:8" x14ac:dyDescent="0.35">
      <c r="H342" s="12"/>
    </row>
    <row r="346" spans="8:8" x14ac:dyDescent="0.35">
      <c r="H346" s="12"/>
    </row>
    <row r="351" spans="8:8" x14ac:dyDescent="0.35">
      <c r="H351" s="12"/>
    </row>
    <row r="358" spans="8:8" x14ac:dyDescent="0.35">
      <c r="H358" s="12"/>
    </row>
    <row r="365" spans="8:8" x14ac:dyDescent="0.35">
      <c r="H365" s="12"/>
    </row>
    <row r="378" spans="8:8" x14ac:dyDescent="0.35">
      <c r="H378" s="12"/>
    </row>
    <row r="382" spans="8:8" x14ac:dyDescent="0.35">
      <c r="H382" s="12"/>
    </row>
    <row r="386" spans="8:8" x14ac:dyDescent="0.35">
      <c r="H386" s="12"/>
    </row>
    <row r="389" spans="8:8" x14ac:dyDescent="0.35">
      <c r="H389" s="12"/>
    </row>
    <row r="394" spans="8:8" x14ac:dyDescent="0.35">
      <c r="H394" s="12"/>
    </row>
    <row r="398" spans="8:8" x14ac:dyDescent="0.35">
      <c r="H398" s="12"/>
    </row>
    <row r="405" spans="8:8" x14ac:dyDescent="0.35">
      <c r="H405" s="12"/>
    </row>
    <row r="412" spans="8:8" x14ac:dyDescent="0.35">
      <c r="H412" s="12"/>
    </row>
    <row r="415" spans="8:8" x14ac:dyDescent="0.35">
      <c r="H415" s="12"/>
    </row>
    <row r="423" spans="8:8" x14ac:dyDescent="0.35">
      <c r="H423" s="12"/>
    </row>
    <row r="426" spans="8:8" x14ac:dyDescent="0.35">
      <c r="H426" s="12"/>
    </row>
    <row r="429" spans="8:8" x14ac:dyDescent="0.35">
      <c r="H429" s="12"/>
    </row>
    <row r="432" spans="8:8" x14ac:dyDescent="0.35">
      <c r="H432" s="12"/>
    </row>
    <row r="435" spans="8:8" x14ac:dyDescent="0.35">
      <c r="H435" s="12"/>
    </row>
    <row r="438" spans="8:8" x14ac:dyDescent="0.35">
      <c r="H438" s="12"/>
    </row>
    <row r="442" spans="8:8" x14ac:dyDescent="0.35">
      <c r="H442" s="12"/>
    </row>
    <row r="445" spans="8:8" x14ac:dyDescent="0.35">
      <c r="H445" s="12"/>
    </row>
    <row r="451" spans="8:8" x14ac:dyDescent="0.35">
      <c r="H451" s="12"/>
    </row>
    <row r="453" spans="8:8" x14ac:dyDescent="0.35">
      <c r="H453" s="12"/>
    </row>
    <row r="456" spans="8:8" x14ac:dyDescent="0.35">
      <c r="H456" s="12"/>
    </row>
    <row r="459" spans="8:8" x14ac:dyDescent="0.35">
      <c r="H459" s="12"/>
    </row>
    <row r="463" spans="8:8" x14ac:dyDescent="0.35">
      <c r="H463" s="12"/>
    </row>
    <row r="466" spans="8:8" x14ac:dyDescent="0.35">
      <c r="H466" s="12"/>
    </row>
    <row r="469" spans="8:8" x14ac:dyDescent="0.35">
      <c r="H469" s="12"/>
    </row>
    <row r="477" spans="8:8" x14ac:dyDescent="0.35">
      <c r="H477" s="12"/>
    </row>
    <row r="480" spans="8:8" x14ac:dyDescent="0.35">
      <c r="H480" s="12"/>
    </row>
    <row r="483" spans="8:8" x14ac:dyDescent="0.35">
      <c r="H483" s="12"/>
    </row>
    <row r="494" spans="8:8" x14ac:dyDescent="0.35">
      <c r="H494" s="12"/>
    </row>
    <row r="497" spans="8:8" x14ac:dyDescent="0.35">
      <c r="H497" s="12"/>
    </row>
    <row r="500" spans="8:8" x14ac:dyDescent="0.35">
      <c r="H500" s="12"/>
    </row>
    <row r="508" spans="8:8" x14ac:dyDescent="0.35">
      <c r="H508" s="12"/>
    </row>
    <row r="511" spans="8:8" x14ac:dyDescent="0.35">
      <c r="H511" s="12"/>
    </row>
    <row r="514" spans="8:8" x14ac:dyDescent="0.35">
      <c r="H514" s="12"/>
    </row>
    <row r="518" spans="8:8" x14ac:dyDescent="0.35">
      <c r="H518" s="12"/>
    </row>
    <row r="522" spans="8:8" x14ac:dyDescent="0.35">
      <c r="H522" s="12"/>
    </row>
    <row r="538" spans="8:8" x14ac:dyDescent="0.35">
      <c r="H538" s="12"/>
    </row>
    <row r="547" spans="8:8" x14ac:dyDescent="0.35">
      <c r="H547" s="12"/>
    </row>
    <row r="548" spans="8:8" x14ac:dyDescent="0.35">
      <c r="H548" s="12"/>
    </row>
    <row r="549" spans="8:8" x14ac:dyDescent="0.35">
      <c r="H549" s="12"/>
    </row>
    <row r="550" spans="8:8" x14ac:dyDescent="0.35">
      <c r="H550" s="12"/>
    </row>
    <row r="551" spans="8:8" x14ac:dyDescent="0.35">
      <c r="H551" s="12"/>
    </row>
    <row r="552" spans="8:8" x14ac:dyDescent="0.35">
      <c r="H552" s="12"/>
    </row>
    <row r="553" spans="8:8" x14ac:dyDescent="0.35">
      <c r="H553" s="12"/>
    </row>
    <row r="554" spans="8:8" x14ac:dyDescent="0.35">
      <c r="H554" s="12"/>
    </row>
    <row r="562" spans="8:8" x14ac:dyDescent="0.35">
      <c r="H562" s="12"/>
    </row>
    <row r="565" spans="8:8" x14ac:dyDescent="0.35">
      <c r="H565" s="12"/>
    </row>
    <row r="568" spans="8:8" x14ac:dyDescent="0.35">
      <c r="H568" s="12"/>
    </row>
    <row r="576" spans="8:8" x14ac:dyDescent="0.35">
      <c r="H576" s="12"/>
    </row>
    <row r="579" spans="8:8" x14ac:dyDescent="0.35">
      <c r="H579" s="12"/>
    </row>
    <row r="582" spans="8:8" x14ac:dyDescent="0.35">
      <c r="H582" s="12"/>
    </row>
    <row r="590" spans="8:8" x14ac:dyDescent="0.35">
      <c r="H590" s="12"/>
    </row>
    <row r="593" spans="8:8" x14ac:dyDescent="0.35">
      <c r="H593" s="12"/>
    </row>
    <row r="599" spans="8:8" x14ac:dyDescent="0.35">
      <c r="H599" s="12"/>
    </row>
    <row r="610" spans="8:8" x14ac:dyDescent="0.35">
      <c r="H610" s="12"/>
    </row>
    <row r="613" spans="8:8" x14ac:dyDescent="0.35">
      <c r="H613" s="12"/>
    </row>
    <row r="625" spans="8:8" x14ac:dyDescent="0.35">
      <c r="H625" s="12"/>
    </row>
    <row r="628" spans="8:8" x14ac:dyDescent="0.35">
      <c r="H628" s="12"/>
    </row>
    <row r="638" spans="8:8" x14ac:dyDescent="0.35">
      <c r="H638" s="12"/>
    </row>
    <row r="641" spans="8:8" x14ac:dyDescent="0.35">
      <c r="H641" s="12"/>
    </row>
    <row r="649" spans="8:8" x14ac:dyDescent="0.35">
      <c r="H649" s="12"/>
    </row>
    <row r="652" spans="8:8" x14ac:dyDescent="0.35">
      <c r="H652" s="12"/>
    </row>
    <row r="657" spans="8:8" x14ac:dyDescent="0.35">
      <c r="H657" s="12"/>
    </row>
    <row r="661" spans="8:8" x14ac:dyDescent="0.35">
      <c r="H661" s="12"/>
    </row>
    <row r="664" spans="8:8" x14ac:dyDescent="0.35">
      <c r="H664" s="12"/>
    </row>
    <row r="669" spans="8:8" x14ac:dyDescent="0.35">
      <c r="H669" s="12"/>
    </row>
    <row r="673" spans="8:8" x14ac:dyDescent="0.35">
      <c r="H673" s="12"/>
    </row>
    <row r="675" spans="8:8" x14ac:dyDescent="0.35">
      <c r="H675" s="12"/>
    </row>
    <row r="679" spans="8:8" x14ac:dyDescent="0.35">
      <c r="H679" s="12"/>
    </row>
    <row r="683" spans="8:8" x14ac:dyDescent="0.35">
      <c r="H683" s="12"/>
    </row>
    <row r="687" spans="8:8" x14ac:dyDescent="0.35">
      <c r="H687" s="12"/>
    </row>
    <row r="689" spans="8:8" x14ac:dyDescent="0.35">
      <c r="H689" s="12"/>
    </row>
    <row r="692" spans="8:8" x14ac:dyDescent="0.35">
      <c r="H692" s="12"/>
    </row>
    <row r="696" spans="8:8" x14ac:dyDescent="0.35">
      <c r="H696" s="12"/>
    </row>
    <row r="702" spans="8:8" x14ac:dyDescent="0.35">
      <c r="H702" s="12"/>
    </row>
    <row r="705" spans="8:8" x14ac:dyDescent="0.35">
      <c r="H705" s="12"/>
    </row>
    <row r="715" spans="8:8" x14ac:dyDescent="0.35">
      <c r="H715" s="12"/>
    </row>
    <row r="718" spans="8:8" x14ac:dyDescent="0.35">
      <c r="H718" s="12"/>
    </row>
    <row r="733" spans="8:8" x14ac:dyDescent="0.35">
      <c r="H733" s="12"/>
    </row>
    <row r="743" spans="8:8" x14ac:dyDescent="0.35">
      <c r="H743" s="12"/>
    </row>
    <row r="748" spans="8:8" x14ac:dyDescent="0.35">
      <c r="H748" s="12"/>
    </row>
    <row r="759" spans="8:8" x14ac:dyDescent="0.35">
      <c r="H759" s="12"/>
    </row>
    <row r="762" spans="8:8" x14ac:dyDescent="0.35">
      <c r="H762" s="12"/>
    </row>
    <row r="774" spans="8:8" x14ac:dyDescent="0.35">
      <c r="H774" s="12"/>
    </row>
    <row r="779" spans="8:8" x14ac:dyDescent="0.35">
      <c r="H779" s="12"/>
    </row>
    <row r="781" spans="8:8" x14ac:dyDescent="0.35">
      <c r="H781" s="12"/>
    </row>
    <row r="786" spans="8:8" x14ac:dyDescent="0.35">
      <c r="H786" s="12"/>
    </row>
    <row r="796" spans="8:8" x14ac:dyDescent="0.35">
      <c r="H796" s="12"/>
    </row>
    <row r="800" spans="8:8" x14ac:dyDescent="0.35">
      <c r="H800" s="12"/>
    </row>
    <row r="802" spans="8:8" x14ac:dyDescent="0.35">
      <c r="H802" s="12"/>
    </row>
    <row r="805" spans="8:8" x14ac:dyDescent="0.35">
      <c r="H805" s="12"/>
    </row>
    <row r="808" spans="8:8" x14ac:dyDescent="0.35">
      <c r="H808" s="12"/>
    </row>
    <row r="810" spans="8:8" x14ac:dyDescent="0.35">
      <c r="H810" s="12"/>
    </row>
    <row r="817" spans="8:8" x14ac:dyDescent="0.35">
      <c r="H817" s="12"/>
    </row>
    <row r="826" spans="8:8" x14ac:dyDescent="0.35">
      <c r="H826" s="12"/>
    </row>
    <row r="828" spans="8:8" x14ac:dyDescent="0.35">
      <c r="H828" s="12"/>
    </row>
    <row r="831" spans="8:8" x14ac:dyDescent="0.35">
      <c r="H831" s="12"/>
    </row>
    <row r="835" spans="8:8" x14ac:dyDescent="0.35">
      <c r="H835" s="12"/>
    </row>
    <row r="838" spans="8:8" x14ac:dyDescent="0.35">
      <c r="H838" s="12"/>
    </row>
    <row r="841" spans="8:8" x14ac:dyDescent="0.35">
      <c r="H841" s="12"/>
    </row>
    <row r="844" spans="8:8" x14ac:dyDescent="0.35">
      <c r="H844" s="12"/>
    </row>
    <row r="847" spans="8:8" x14ac:dyDescent="0.35">
      <c r="H847" s="12"/>
    </row>
    <row r="850" spans="8:8" x14ac:dyDescent="0.35">
      <c r="H850" s="12"/>
    </row>
    <row r="853" spans="8:8" x14ac:dyDescent="0.35">
      <c r="H853" s="12"/>
    </row>
    <row r="856" spans="8:8" x14ac:dyDescent="0.35">
      <c r="H856" s="12"/>
    </row>
    <row r="859" spans="8:8" x14ac:dyDescent="0.35">
      <c r="H859" s="12"/>
    </row>
    <row r="864" spans="8:8" x14ac:dyDescent="0.35">
      <c r="H864" s="12"/>
    </row>
    <row r="867" spans="8:8" x14ac:dyDescent="0.35">
      <c r="H867" s="12"/>
    </row>
    <row r="873" spans="8:8" x14ac:dyDescent="0.35">
      <c r="H873" s="12"/>
    </row>
    <row r="876" spans="8:8" x14ac:dyDescent="0.35">
      <c r="H876" s="12"/>
    </row>
    <row r="882" spans="8:8" x14ac:dyDescent="0.35">
      <c r="H882" s="12"/>
    </row>
    <row r="885" spans="8:8" x14ac:dyDescent="0.35">
      <c r="H885" s="12"/>
    </row>
    <row r="890" spans="8:8" x14ac:dyDescent="0.35">
      <c r="H890" s="12"/>
    </row>
    <row r="894" spans="8:8" x14ac:dyDescent="0.35">
      <c r="H894" s="12"/>
    </row>
    <row r="898" spans="8:8" x14ac:dyDescent="0.35">
      <c r="H898" s="12"/>
    </row>
    <row r="901" spans="8:8" x14ac:dyDescent="0.35">
      <c r="H901" s="12"/>
    </row>
    <row r="905" spans="8:8" x14ac:dyDescent="0.35">
      <c r="H905" s="12"/>
    </row>
    <row r="908" spans="8:8" x14ac:dyDescent="0.35">
      <c r="H908" s="12"/>
    </row>
    <row r="914" spans="8:8" x14ac:dyDescent="0.35">
      <c r="H914" s="12"/>
    </row>
    <row r="916" spans="8:8" x14ac:dyDescent="0.35">
      <c r="H916" s="12"/>
    </row>
    <row r="919" spans="8:8" x14ac:dyDescent="0.35">
      <c r="H919" s="12"/>
    </row>
    <row r="922" spans="8:8" x14ac:dyDescent="0.35">
      <c r="H922" s="12"/>
    </row>
    <row r="930" spans="8:8" x14ac:dyDescent="0.35">
      <c r="H930" s="12"/>
    </row>
  </sheetData>
  <sheetProtection insertColumns="0" insertRows="0" deleteColumns="0" deleteRows="0" sort="0" autoFilter="0" pivotTables="0"/>
  <autoFilter ref="A2:P65" xr:uid="{0BE4516C-5359-4DE0-BEF4-15FDE1133E4D}">
    <sortState xmlns:xlrd2="http://schemas.microsoft.com/office/spreadsheetml/2017/richdata2" ref="A3:P65">
      <sortCondition ref="C2:C65"/>
    </sortState>
  </autoFilter>
  <sortState xmlns:xlrd2="http://schemas.microsoft.com/office/spreadsheetml/2017/richdata2" ref="A14:P121">
    <sortCondition ref="G2"/>
  </sortState>
  <printOptions horizontalCentered="1"/>
  <pageMargins left="0.7" right="0.7" top="0.75" bottom="0.75" header="0.3" footer="0.3"/>
  <pageSetup scale="52" fitToHeight="0" orientation="landscape" r:id="rId1"/>
  <headerFooter>
    <oddFooter>&amp;RPage &amp;P</oddFooter>
  </headerFooter>
  <rowBreaks count="2" manualBreakCount="2">
    <brk id="25" min="2" max="15" man="1"/>
    <brk id="35"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N61"/>
  <sheetViews>
    <sheetView zoomScaleNormal="100" workbookViewId="0">
      <selection activeCell="C56" sqref="C56"/>
    </sheetView>
  </sheetViews>
  <sheetFormatPr defaultRowHeight="14.5" x14ac:dyDescent="0.35"/>
  <cols>
    <col min="1" max="1" width="4.7265625" customWidth="1"/>
  </cols>
  <sheetData>
    <row r="1" spans="1:14" x14ac:dyDescent="0.35">
      <c r="A1" s="28"/>
      <c r="B1" s="28"/>
      <c r="C1" s="28"/>
      <c r="D1" s="28"/>
      <c r="E1" s="28"/>
      <c r="F1" s="28"/>
      <c r="G1" s="28"/>
      <c r="H1" s="28"/>
      <c r="I1" s="28"/>
      <c r="J1" s="28"/>
      <c r="K1" s="28"/>
      <c r="L1" s="28"/>
      <c r="M1" s="28"/>
      <c r="N1" s="28"/>
    </row>
    <row r="2" spans="1:14" ht="17.5" x14ac:dyDescent="0.35">
      <c r="A2" s="28"/>
      <c r="B2" s="29" t="s">
        <v>7</v>
      </c>
      <c r="C2" s="30"/>
      <c r="D2" s="28"/>
      <c r="E2" s="28"/>
      <c r="F2" s="28"/>
      <c r="G2" s="28"/>
      <c r="H2" s="28"/>
      <c r="I2" s="28"/>
      <c r="J2" s="28"/>
      <c r="K2" s="28"/>
      <c r="L2" s="28"/>
      <c r="M2" s="28"/>
      <c r="N2" s="28"/>
    </row>
    <row r="3" spans="1:14" ht="15.5" x14ac:dyDescent="0.35">
      <c r="A3" s="28"/>
      <c r="B3" s="47" t="s">
        <v>147</v>
      </c>
      <c r="C3" s="30"/>
      <c r="D3" s="28"/>
      <c r="E3" s="28"/>
      <c r="F3" s="28"/>
      <c r="G3" s="28"/>
      <c r="H3" s="28"/>
      <c r="I3" s="28"/>
      <c r="J3" s="28"/>
      <c r="K3" s="28"/>
      <c r="L3" s="28"/>
      <c r="M3" s="28"/>
      <c r="N3" s="28"/>
    </row>
    <row r="4" spans="1:14" ht="15.5" x14ac:dyDescent="0.35">
      <c r="A4" s="28"/>
      <c r="B4" s="47"/>
      <c r="C4" s="30"/>
      <c r="D4" s="28"/>
      <c r="E4" s="28"/>
      <c r="F4" s="28"/>
      <c r="G4" s="28"/>
      <c r="H4" s="28"/>
      <c r="I4" s="28"/>
      <c r="J4" s="28"/>
      <c r="K4" s="28"/>
      <c r="L4" s="28"/>
      <c r="M4" s="28"/>
      <c r="N4" s="28"/>
    </row>
    <row r="5" spans="1:14" ht="15.5" x14ac:dyDescent="0.35">
      <c r="A5" s="28"/>
      <c r="B5" s="31" t="s">
        <v>148</v>
      </c>
      <c r="C5" s="32" t="s">
        <v>88</v>
      </c>
      <c r="D5" s="28"/>
      <c r="E5" s="28"/>
      <c r="F5" s="28"/>
      <c r="G5" s="28"/>
      <c r="H5" s="28"/>
      <c r="I5" s="28"/>
      <c r="J5" s="28"/>
      <c r="K5" s="28"/>
      <c r="L5" s="28"/>
      <c r="M5" s="28"/>
      <c r="N5" s="28"/>
    </row>
    <row r="6" spans="1:14" ht="15.5" x14ac:dyDescent="0.35">
      <c r="A6" s="28"/>
      <c r="B6" s="31" t="s">
        <v>149</v>
      </c>
      <c r="C6" s="32" t="s">
        <v>9</v>
      </c>
      <c r="D6" s="28"/>
      <c r="E6" s="28"/>
      <c r="F6" s="28"/>
      <c r="G6" s="28"/>
      <c r="H6" s="28"/>
      <c r="I6" s="28"/>
      <c r="J6" s="28"/>
      <c r="K6" s="28"/>
      <c r="L6" s="28"/>
      <c r="M6" s="28"/>
      <c r="N6" s="28"/>
    </row>
    <row r="7" spans="1:14" ht="15.5" x14ac:dyDescent="0.35">
      <c r="A7" s="28"/>
      <c r="B7" s="31" t="s">
        <v>150</v>
      </c>
      <c r="C7" s="32" t="s">
        <v>74</v>
      </c>
      <c r="D7" s="28"/>
      <c r="E7" s="28"/>
      <c r="F7" s="28"/>
      <c r="G7" s="28"/>
      <c r="H7" s="28"/>
      <c r="I7" s="28"/>
      <c r="J7" s="28"/>
      <c r="K7" s="28"/>
      <c r="L7" s="28"/>
      <c r="M7" s="28"/>
      <c r="N7" s="28"/>
    </row>
    <row r="8" spans="1:14" ht="15.5" x14ac:dyDescent="0.35">
      <c r="A8" s="28"/>
      <c r="B8" s="31" t="s">
        <v>151</v>
      </c>
      <c r="C8" s="32" t="s">
        <v>90</v>
      </c>
      <c r="D8" s="28"/>
      <c r="E8" s="28"/>
      <c r="F8" s="28"/>
      <c r="G8" s="28"/>
      <c r="H8" s="28"/>
      <c r="I8" s="28"/>
      <c r="J8" s="28"/>
      <c r="K8" s="28"/>
      <c r="L8" s="28"/>
      <c r="M8" s="28"/>
      <c r="N8" s="28"/>
    </row>
    <row r="9" spans="1:14" ht="15.5" x14ac:dyDescent="0.35">
      <c r="A9" s="28"/>
      <c r="B9" s="31" t="s">
        <v>152</v>
      </c>
      <c r="C9" s="32" t="s">
        <v>73</v>
      </c>
      <c r="D9" s="28"/>
      <c r="E9" s="28"/>
      <c r="F9" s="28"/>
      <c r="G9" s="28"/>
      <c r="H9" s="28"/>
      <c r="I9" s="28"/>
      <c r="J9" s="28"/>
      <c r="K9" s="28"/>
      <c r="L9" s="28"/>
      <c r="M9" s="28"/>
      <c r="N9" s="28"/>
    </row>
    <row r="10" spans="1:14" ht="15.5" x14ac:dyDescent="0.35">
      <c r="A10" s="28"/>
      <c r="B10" s="31" t="s">
        <v>153</v>
      </c>
      <c r="C10" s="32" t="s">
        <v>75</v>
      </c>
      <c r="D10" s="28"/>
      <c r="E10" s="28"/>
      <c r="F10" s="28"/>
      <c r="G10" s="28"/>
      <c r="H10" s="28"/>
      <c r="I10" s="28"/>
      <c r="J10" s="28"/>
      <c r="K10" s="28"/>
      <c r="L10" s="28"/>
      <c r="M10" s="28"/>
      <c r="N10" s="28"/>
    </row>
    <row r="11" spans="1:14" ht="15.5" x14ac:dyDescent="0.35">
      <c r="A11" s="28"/>
      <c r="B11" s="31" t="s">
        <v>154</v>
      </c>
      <c r="C11" s="32" t="s">
        <v>77</v>
      </c>
      <c r="D11" s="28"/>
      <c r="E11" s="28"/>
      <c r="F11" s="28"/>
      <c r="G11" s="28"/>
      <c r="H11" s="28"/>
      <c r="I11" s="28"/>
      <c r="J11" s="28"/>
      <c r="K11" s="28"/>
      <c r="L11" s="28"/>
      <c r="M11" s="28"/>
      <c r="N11" s="28"/>
    </row>
    <row r="12" spans="1:14" ht="15.5" x14ac:dyDescent="0.35">
      <c r="A12" s="28"/>
      <c r="B12" s="53" t="s">
        <v>178</v>
      </c>
      <c r="C12" s="32" t="s">
        <v>180</v>
      </c>
      <c r="D12" s="28"/>
      <c r="E12" s="28"/>
      <c r="F12" s="28"/>
      <c r="G12" s="28"/>
      <c r="H12" s="28"/>
      <c r="I12" s="28"/>
      <c r="J12" s="28"/>
      <c r="K12" s="28"/>
      <c r="L12" s="28"/>
      <c r="M12" s="28"/>
      <c r="N12" s="28"/>
    </row>
    <row r="13" spans="1:14" ht="15.5" x14ac:dyDescent="0.35">
      <c r="A13" s="28"/>
      <c r="B13" s="53" t="s">
        <v>181</v>
      </c>
      <c r="C13" s="32" t="s">
        <v>179</v>
      </c>
      <c r="D13" s="28"/>
      <c r="E13" s="28"/>
      <c r="F13" s="28"/>
      <c r="G13" s="28"/>
      <c r="H13" s="28"/>
      <c r="I13" s="28"/>
      <c r="J13" s="28"/>
      <c r="K13" s="28"/>
      <c r="L13" s="28"/>
      <c r="M13" s="28"/>
      <c r="N13" s="28"/>
    </row>
    <row r="14" spans="1:14" ht="15.5" x14ac:dyDescent="0.35">
      <c r="A14" s="28"/>
      <c r="B14" s="53" t="s">
        <v>204</v>
      </c>
      <c r="C14" s="32" t="s">
        <v>205</v>
      </c>
      <c r="D14" s="28"/>
      <c r="E14" s="28"/>
      <c r="F14" s="28"/>
      <c r="G14" s="28"/>
      <c r="H14" s="28"/>
      <c r="I14" s="28"/>
      <c r="J14" s="28"/>
      <c r="K14" s="28"/>
      <c r="L14" s="28"/>
      <c r="M14" s="28"/>
      <c r="N14" s="28"/>
    </row>
    <row r="15" spans="1:14" ht="15.5" x14ac:dyDescent="0.35">
      <c r="A15" s="28"/>
      <c r="B15" s="53" t="s">
        <v>346</v>
      </c>
      <c r="C15" s="32" t="s">
        <v>347</v>
      </c>
      <c r="D15" s="28"/>
      <c r="E15" s="28"/>
      <c r="F15" s="28"/>
      <c r="G15" s="28"/>
      <c r="H15" s="28"/>
      <c r="I15" s="28"/>
      <c r="J15" s="28"/>
      <c r="K15" s="28"/>
      <c r="L15" s="28"/>
      <c r="M15" s="28"/>
      <c r="N15" s="28"/>
    </row>
    <row r="16" spans="1:14" ht="15.5" x14ac:dyDescent="0.35">
      <c r="A16" s="28"/>
      <c r="B16" s="31"/>
      <c r="C16" s="32"/>
      <c r="D16" s="28"/>
      <c r="E16" s="28"/>
      <c r="F16" s="28"/>
      <c r="G16" s="28"/>
      <c r="H16" s="28"/>
      <c r="I16" s="28"/>
      <c r="J16" s="28"/>
      <c r="K16" s="28"/>
      <c r="L16" s="28"/>
      <c r="M16" s="28"/>
      <c r="N16" s="28"/>
    </row>
    <row r="17" spans="1:14" ht="15.5" x14ac:dyDescent="0.35">
      <c r="A17" s="28"/>
      <c r="B17" s="31">
        <v>1</v>
      </c>
      <c r="C17" s="32" t="s">
        <v>67</v>
      </c>
      <c r="D17" s="28"/>
      <c r="E17" s="28"/>
      <c r="F17" s="28"/>
      <c r="G17" s="28"/>
      <c r="H17" s="28"/>
      <c r="I17" s="28"/>
      <c r="J17" s="28"/>
      <c r="K17" s="28"/>
      <c r="L17" s="28"/>
      <c r="M17" s="28"/>
      <c r="N17" s="28"/>
    </row>
    <row r="18" spans="1:14" ht="15.5" x14ac:dyDescent="0.35">
      <c r="A18" s="28"/>
      <c r="B18" s="31">
        <v>2</v>
      </c>
      <c r="C18" s="32" t="s">
        <v>69</v>
      </c>
      <c r="D18" s="28"/>
      <c r="E18" s="28"/>
      <c r="F18" s="28"/>
      <c r="G18" s="28"/>
      <c r="H18" s="28"/>
      <c r="I18" s="28"/>
      <c r="J18" s="28"/>
      <c r="K18" s="28"/>
      <c r="L18" s="28"/>
      <c r="M18" s="28"/>
      <c r="N18" s="28"/>
    </row>
    <row r="19" spans="1:14" ht="15.5" x14ac:dyDescent="0.35">
      <c r="A19" s="28"/>
      <c r="B19" s="31">
        <v>3</v>
      </c>
      <c r="C19" s="32" t="s">
        <v>71</v>
      </c>
      <c r="D19" s="28"/>
      <c r="E19" s="28"/>
      <c r="F19" s="28"/>
      <c r="G19" s="28"/>
      <c r="H19" s="28"/>
      <c r="I19" s="28"/>
      <c r="J19" s="28"/>
      <c r="K19" s="28"/>
      <c r="L19" s="28"/>
      <c r="M19" s="28"/>
      <c r="N19" s="28"/>
    </row>
    <row r="20" spans="1:14" ht="15.5" x14ac:dyDescent="0.35">
      <c r="A20" s="28"/>
      <c r="B20" s="31">
        <v>4</v>
      </c>
      <c r="C20" s="32" t="s">
        <v>72</v>
      </c>
      <c r="D20" s="28"/>
      <c r="E20" s="28"/>
      <c r="F20" s="28"/>
      <c r="G20" s="28"/>
      <c r="H20" s="28"/>
      <c r="I20" s="28"/>
      <c r="J20" s="28"/>
      <c r="K20" s="28"/>
      <c r="L20" s="28"/>
      <c r="M20" s="28"/>
      <c r="N20" s="28"/>
    </row>
    <row r="21" spans="1:14" ht="15.5" x14ac:dyDescent="0.35">
      <c r="A21" s="28"/>
      <c r="B21" s="31">
        <v>5</v>
      </c>
      <c r="C21" s="32" t="s">
        <v>76</v>
      </c>
      <c r="D21" s="28"/>
      <c r="E21" s="28"/>
      <c r="F21" s="28"/>
      <c r="G21" s="28"/>
      <c r="H21" s="28"/>
      <c r="I21" s="28"/>
      <c r="J21" s="28"/>
      <c r="K21" s="28"/>
      <c r="L21" s="28"/>
      <c r="M21" s="28"/>
      <c r="N21" s="28"/>
    </row>
    <row r="22" spans="1:14" ht="15.5" x14ac:dyDescent="0.35">
      <c r="A22" s="28"/>
      <c r="B22" s="31">
        <v>6</v>
      </c>
      <c r="C22" s="32" t="s">
        <v>79</v>
      </c>
      <c r="D22" s="28"/>
      <c r="E22" s="28"/>
      <c r="F22" s="28"/>
      <c r="G22" s="28"/>
      <c r="H22" s="28"/>
      <c r="I22" s="28"/>
      <c r="J22" s="28"/>
      <c r="K22" s="28"/>
      <c r="L22" s="28"/>
      <c r="M22" s="28"/>
      <c r="N22" s="28"/>
    </row>
    <row r="23" spans="1:14" ht="15.5" x14ac:dyDescent="0.35">
      <c r="A23" s="28"/>
      <c r="B23" s="31">
        <v>7</v>
      </c>
      <c r="C23" s="32" t="s">
        <v>80</v>
      </c>
      <c r="D23" s="28"/>
      <c r="E23" s="28"/>
      <c r="F23" s="28"/>
      <c r="G23" s="28"/>
      <c r="H23" s="28"/>
      <c r="I23" s="28"/>
      <c r="J23" s="28"/>
      <c r="K23" s="28"/>
      <c r="L23" s="28"/>
      <c r="M23" s="28"/>
      <c r="N23" s="28"/>
    </row>
    <row r="24" spans="1:14" ht="15.5" x14ac:dyDescent="0.35">
      <c r="A24" s="28"/>
      <c r="B24" s="31">
        <v>8</v>
      </c>
      <c r="C24" s="32" t="s">
        <v>81</v>
      </c>
      <c r="D24" s="28"/>
      <c r="E24" s="28"/>
      <c r="F24" s="28"/>
      <c r="G24" s="28"/>
      <c r="H24" s="28"/>
      <c r="I24" s="28"/>
      <c r="J24" s="28"/>
      <c r="K24" s="28"/>
      <c r="L24" s="28"/>
      <c r="M24" s="28"/>
      <c r="N24" s="28"/>
    </row>
    <row r="25" spans="1:14" ht="15.5" x14ac:dyDescent="0.35">
      <c r="A25" s="28"/>
      <c r="B25" s="31">
        <v>9</v>
      </c>
      <c r="C25" s="32" t="s">
        <v>89</v>
      </c>
      <c r="D25" s="28"/>
      <c r="E25" s="28"/>
      <c r="F25" s="28"/>
      <c r="G25" s="28"/>
      <c r="H25" s="28"/>
      <c r="I25" s="28"/>
      <c r="J25" s="28"/>
      <c r="K25" s="28"/>
      <c r="L25" s="28"/>
      <c r="M25" s="28"/>
      <c r="N25" s="28"/>
    </row>
    <row r="26" spans="1:14" ht="15.5" x14ac:dyDescent="0.35">
      <c r="A26" s="28"/>
      <c r="B26" s="31">
        <v>10</v>
      </c>
      <c r="C26" s="32" t="s">
        <v>41</v>
      </c>
      <c r="D26" s="28"/>
      <c r="E26" s="28"/>
      <c r="F26" s="28"/>
      <c r="G26" s="28"/>
      <c r="H26" s="28"/>
      <c r="I26" s="28"/>
      <c r="J26" s="28"/>
      <c r="K26" s="28"/>
      <c r="L26" s="28"/>
      <c r="M26" s="28"/>
      <c r="N26" s="28"/>
    </row>
    <row r="27" spans="1:14" ht="15.5" x14ac:dyDescent="0.35">
      <c r="A27" s="28"/>
      <c r="B27" s="31">
        <v>11</v>
      </c>
      <c r="C27" s="32" t="s">
        <v>123</v>
      </c>
      <c r="D27" s="28"/>
      <c r="E27" s="28"/>
      <c r="F27" s="28"/>
      <c r="G27" s="28"/>
      <c r="H27" s="28"/>
      <c r="I27" s="28"/>
      <c r="J27" s="28"/>
      <c r="K27" s="28"/>
      <c r="L27" s="28"/>
      <c r="M27" s="28"/>
      <c r="N27" s="28"/>
    </row>
    <row r="28" spans="1:14" ht="15.5" x14ac:dyDescent="0.35">
      <c r="A28" s="28"/>
      <c r="B28" s="31">
        <v>12</v>
      </c>
      <c r="C28" s="32" t="s">
        <v>80</v>
      </c>
      <c r="D28" s="28"/>
      <c r="E28" s="28"/>
      <c r="F28" s="28"/>
      <c r="G28" s="28"/>
      <c r="H28" s="28"/>
      <c r="I28" s="28"/>
      <c r="J28" s="28"/>
      <c r="K28" s="28"/>
      <c r="L28" s="28"/>
      <c r="M28" s="28"/>
      <c r="N28" s="28"/>
    </row>
    <row r="29" spans="1:14" ht="15.5" x14ac:dyDescent="0.35">
      <c r="A29" s="28"/>
      <c r="B29" s="31">
        <v>13</v>
      </c>
      <c r="C29" s="32" t="s">
        <v>124</v>
      </c>
      <c r="D29" s="28"/>
      <c r="E29" s="28"/>
      <c r="F29" s="28"/>
      <c r="G29" s="28"/>
      <c r="H29" s="28"/>
      <c r="I29" s="28"/>
      <c r="J29" s="28"/>
      <c r="K29" s="28"/>
      <c r="L29" s="28"/>
      <c r="M29" s="28"/>
      <c r="N29" s="28"/>
    </row>
    <row r="30" spans="1:14" ht="15.5" x14ac:dyDescent="0.35">
      <c r="A30" s="28"/>
      <c r="B30" s="31">
        <v>14</v>
      </c>
      <c r="C30" s="32" t="s">
        <v>130</v>
      </c>
      <c r="D30" s="28"/>
      <c r="E30" s="28"/>
      <c r="F30" s="28"/>
      <c r="G30" s="28"/>
      <c r="H30" s="28"/>
      <c r="I30" s="28"/>
      <c r="J30" s="28"/>
      <c r="K30" s="28"/>
      <c r="L30" s="28"/>
      <c r="M30" s="28"/>
      <c r="N30" s="28"/>
    </row>
    <row r="31" spans="1:14" ht="15.5" x14ac:dyDescent="0.35">
      <c r="A31" s="28"/>
      <c r="B31" s="31">
        <v>15</v>
      </c>
      <c r="C31" s="32" t="s">
        <v>80</v>
      </c>
      <c r="D31" s="28"/>
      <c r="E31" s="28"/>
      <c r="F31" s="28"/>
      <c r="G31" s="28"/>
      <c r="H31" s="28"/>
      <c r="I31" s="28"/>
      <c r="J31" s="28"/>
      <c r="K31" s="28"/>
      <c r="L31" s="28"/>
      <c r="M31" s="28"/>
      <c r="N31" s="28"/>
    </row>
    <row r="32" spans="1:14" ht="15.5" x14ac:dyDescent="0.35">
      <c r="A32" s="28"/>
      <c r="B32" s="31">
        <v>16</v>
      </c>
      <c r="C32" s="32" t="s">
        <v>141</v>
      </c>
      <c r="D32" s="28"/>
      <c r="E32" s="28"/>
      <c r="F32" s="28"/>
      <c r="G32" s="28"/>
      <c r="H32" s="28"/>
      <c r="I32" s="28"/>
      <c r="J32" s="28"/>
      <c r="K32" s="28"/>
      <c r="L32" s="28"/>
      <c r="M32" s="28"/>
      <c r="N32" s="28"/>
    </row>
    <row r="33" spans="1:14" ht="15.5" x14ac:dyDescent="0.35">
      <c r="A33" s="28"/>
      <c r="B33" s="31">
        <v>17</v>
      </c>
      <c r="C33" s="32" t="s">
        <v>142</v>
      </c>
      <c r="D33" s="28"/>
      <c r="E33" s="28"/>
      <c r="F33" s="28"/>
      <c r="G33" s="28"/>
      <c r="H33" s="28"/>
      <c r="I33" s="28"/>
      <c r="J33" s="28"/>
      <c r="K33" s="28"/>
      <c r="L33" s="28"/>
      <c r="M33" s="28"/>
      <c r="N33" s="28"/>
    </row>
    <row r="34" spans="1:14" ht="15.5" x14ac:dyDescent="0.35">
      <c r="A34" s="28"/>
      <c r="B34" s="31">
        <v>18</v>
      </c>
      <c r="C34" s="49" t="s">
        <v>159</v>
      </c>
      <c r="D34" s="28"/>
      <c r="E34" s="28"/>
      <c r="F34" s="28"/>
      <c r="G34" s="28"/>
      <c r="H34" s="28"/>
      <c r="I34" s="28"/>
      <c r="J34" s="28"/>
      <c r="K34" s="28"/>
      <c r="L34" s="28"/>
      <c r="M34" s="28"/>
      <c r="N34" s="28"/>
    </row>
    <row r="35" spans="1:14" ht="15.5" x14ac:dyDescent="0.35">
      <c r="A35" s="28"/>
      <c r="B35" s="31">
        <v>19</v>
      </c>
      <c r="C35" s="32" t="s">
        <v>160</v>
      </c>
      <c r="D35" s="28"/>
      <c r="E35" s="28"/>
      <c r="F35" s="28"/>
      <c r="G35" s="28"/>
      <c r="H35" s="28"/>
      <c r="I35" s="28"/>
      <c r="J35" s="28"/>
      <c r="K35" s="28"/>
      <c r="L35" s="28"/>
      <c r="M35" s="28"/>
      <c r="N35" s="28"/>
    </row>
    <row r="36" spans="1:14" ht="15.5" x14ac:dyDescent="0.35">
      <c r="A36" s="28"/>
      <c r="B36" s="31">
        <v>20</v>
      </c>
      <c r="C36" s="32" t="s">
        <v>161</v>
      </c>
      <c r="D36" s="28"/>
      <c r="E36" s="28"/>
      <c r="F36" s="28"/>
      <c r="G36" s="28"/>
      <c r="H36" s="28"/>
      <c r="I36" s="28"/>
      <c r="J36" s="28"/>
      <c r="K36" s="28"/>
      <c r="L36" s="28"/>
      <c r="M36" s="28"/>
      <c r="N36" s="28"/>
    </row>
    <row r="37" spans="1:14" ht="15.5" x14ac:dyDescent="0.35">
      <c r="A37" s="28"/>
      <c r="B37" s="31">
        <v>21</v>
      </c>
      <c r="C37" s="32" t="s">
        <v>162</v>
      </c>
      <c r="D37" s="28"/>
      <c r="E37" s="28"/>
      <c r="F37" s="28"/>
      <c r="G37" s="28"/>
      <c r="H37" s="28"/>
      <c r="I37" s="28"/>
      <c r="J37" s="28"/>
      <c r="K37" s="28"/>
      <c r="L37" s="28"/>
      <c r="M37" s="28"/>
      <c r="N37" s="28"/>
    </row>
    <row r="38" spans="1:14" ht="15.5" x14ac:dyDescent="0.35">
      <c r="A38" s="28"/>
      <c r="B38" s="31">
        <v>22</v>
      </c>
      <c r="C38" s="32" t="s">
        <v>165</v>
      </c>
      <c r="D38" s="28"/>
      <c r="E38" s="28"/>
      <c r="F38" s="28"/>
      <c r="G38" s="28"/>
      <c r="H38" s="28"/>
      <c r="I38" s="28"/>
      <c r="J38" s="28"/>
      <c r="K38" s="28"/>
      <c r="L38" s="28"/>
      <c r="M38" s="28"/>
      <c r="N38" s="28"/>
    </row>
    <row r="39" spans="1:14" ht="15.5" x14ac:dyDescent="0.35">
      <c r="A39" s="28"/>
      <c r="B39" s="31">
        <v>23</v>
      </c>
      <c r="C39" s="32" t="s">
        <v>28</v>
      </c>
      <c r="D39" s="28"/>
      <c r="E39" s="28"/>
      <c r="F39" s="28"/>
      <c r="G39" s="28"/>
      <c r="H39" s="28"/>
      <c r="I39" s="28"/>
      <c r="J39" s="28"/>
      <c r="K39" s="28"/>
      <c r="L39" s="28"/>
      <c r="M39" s="28"/>
      <c r="N39" s="28"/>
    </row>
    <row r="40" spans="1:14" ht="15.5" x14ac:dyDescent="0.35">
      <c r="A40" s="28"/>
      <c r="B40" s="53">
        <v>24</v>
      </c>
      <c r="C40" s="32" t="s">
        <v>207</v>
      </c>
      <c r="D40" s="28"/>
      <c r="E40" s="28"/>
      <c r="F40" s="28"/>
      <c r="G40" s="28"/>
      <c r="H40" s="28"/>
      <c r="I40" s="28"/>
      <c r="J40" s="28"/>
      <c r="K40" s="28"/>
      <c r="L40" s="28"/>
      <c r="M40" s="28"/>
      <c r="N40" s="28"/>
    </row>
    <row r="41" spans="1:14" ht="15.5" x14ac:dyDescent="0.35">
      <c r="A41" s="28"/>
      <c r="B41" s="53">
        <v>25</v>
      </c>
      <c r="C41" s="32" t="s">
        <v>167</v>
      </c>
      <c r="D41" s="28"/>
      <c r="E41" s="28"/>
      <c r="F41" s="28"/>
      <c r="G41" s="28"/>
      <c r="H41" s="28"/>
      <c r="I41" s="28"/>
      <c r="J41" s="28"/>
      <c r="K41" s="28"/>
      <c r="L41" s="28"/>
      <c r="M41" s="28"/>
      <c r="N41" s="28"/>
    </row>
    <row r="42" spans="1:14" ht="15.5" x14ac:dyDescent="0.35">
      <c r="A42" s="28"/>
      <c r="B42" s="53">
        <v>26</v>
      </c>
      <c r="C42" s="32" t="s">
        <v>166</v>
      </c>
      <c r="D42" s="28"/>
      <c r="E42" s="28"/>
      <c r="F42" s="28"/>
      <c r="G42" s="28"/>
      <c r="H42" s="28"/>
      <c r="I42" s="28"/>
      <c r="J42" s="28"/>
      <c r="K42" s="28"/>
      <c r="L42" s="28"/>
      <c r="M42" s="28"/>
      <c r="N42" s="28"/>
    </row>
    <row r="43" spans="1:14" ht="15.5" x14ac:dyDescent="0.35">
      <c r="A43" s="28"/>
      <c r="B43" s="53">
        <v>27</v>
      </c>
      <c r="C43" s="54" t="s">
        <v>168</v>
      </c>
      <c r="D43" s="28"/>
      <c r="E43" s="28"/>
      <c r="F43" s="28"/>
      <c r="G43" s="28"/>
      <c r="H43" s="28"/>
      <c r="I43" s="28"/>
      <c r="J43" s="28"/>
      <c r="K43" s="28"/>
      <c r="L43" s="28"/>
      <c r="M43" s="28"/>
      <c r="N43" s="28"/>
    </row>
    <row r="44" spans="1:14" ht="15.5" x14ac:dyDescent="0.35">
      <c r="A44" s="28"/>
      <c r="B44" s="53">
        <v>28</v>
      </c>
      <c r="C44" s="54" t="s">
        <v>173</v>
      </c>
      <c r="D44" s="57"/>
      <c r="E44" s="57"/>
      <c r="F44" s="57"/>
      <c r="G44" s="57"/>
      <c r="H44" s="28"/>
      <c r="I44" s="28"/>
      <c r="J44" s="28"/>
      <c r="K44" s="28"/>
      <c r="L44" s="28"/>
      <c r="M44" s="28"/>
      <c r="N44" s="28"/>
    </row>
    <row r="45" spans="1:14" ht="15.5" x14ac:dyDescent="0.35">
      <c r="A45" s="28"/>
      <c r="B45" s="53">
        <v>29</v>
      </c>
      <c r="C45" s="54" t="s">
        <v>185</v>
      </c>
      <c r="D45" s="28"/>
      <c r="E45" s="28"/>
      <c r="F45" s="28"/>
      <c r="G45" s="28"/>
      <c r="H45" s="28"/>
      <c r="I45" s="28"/>
      <c r="J45" s="28"/>
      <c r="K45" s="28"/>
      <c r="L45" s="28"/>
      <c r="M45" s="28"/>
      <c r="N45" s="28"/>
    </row>
    <row r="46" spans="1:14" ht="15.5" x14ac:dyDescent="0.35">
      <c r="A46" s="28"/>
      <c r="B46" s="53">
        <v>30</v>
      </c>
      <c r="C46" s="54" t="s">
        <v>186</v>
      </c>
      <c r="D46" s="28"/>
      <c r="E46" s="28"/>
      <c r="F46" s="28"/>
      <c r="G46" s="28"/>
      <c r="H46" s="28"/>
      <c r="I46" s="28"/>
      <c r="J46" s="28"/>
      <c r="K46" s="28"/>
      <c r="L46" s="28"/>
      <c r="M46" s="28"/>
      <c r="N46" s="28"/>
    </row>
    <row r="47" spans="1:14" ht="15.5" x14ac:dyDescent="0.35">
      <c r="A47" s="28"/>
      <c r="B47" s="53">
        <v>31</v>
      </c>
      <c r="C47" s="54" t="s">
        <v>208</v>
      </c>
      <c r="D47" s="28"/>
      <c r="E47" s="28"/>
      <c r="F47" s="28"/>
      <c r="G47" s="28"/>
      <c r="H47" s="28"/>
      <c r="I47" s="28"/>
      <c r="J47" s="28"/>
      <c r="K47" s="28"/>
      <c r="L47" s="28"/>
      <c r="M47" s="28"/>
      <c r="N47" s="28"/>
    </row>
    <row r="48" spans="1:14" ht="15.5" x14ac:dyDescent="0.35">
      <c r="A48" s="28"/>
      <c r="B48" s="61">
        <v>32</v>
      </c>
      <c r="C48" s="54" t="s">
        <v>192</v>
      </c>
      <c r="D48" s="62"/>
      <c r="E48" s="62"/>
      <c r="F48" s="62"/>
      <c r="G48" s="62"/>
      <c r="H48" s="62"/>
      <c r="I48" s="28"/>
      <c r="J48" s="28"/>
      <c r="K48" s="28"/>
      <c r="L48" s="28"/>
      <c r="M48" s="28"/>
      <c r="N48" s="28"/>
    </row>
    <row r="49" spans="1:14" ht="15.5" x14ac:dyDescent="0.35">
      <c r="A49" s="28"/>
      <c r="B49" s="61">
        <v>33</v>
      </c>
      <c r="C49" s="54" t="s">
        <v>188</v>
      </c>
      <c r="D49" s="62"/>
      <c r="E49" s="62"/>
      <c r="F49" s="62"/>
      <c r="G49" s="62"/>
      <c r="H49" s="62"/>
      <c r="I49" s="28"/>
      <c r="J49" s="28"/>
      <c r="K49" s="28"/>
      <c r="L49" s="28"/>
      <c r="M49" s="28"/>
      <c r="N49" s="28"/>
    </row>
    <row r="50" spans="1:14" ht="15.5" x14ac:dyDescent="0.35">
      <c r="A50" s="28"/>
      <c r="B50" s="61">
        <v>34</v>
      </c>
      <c r="C50" s="54" t="s">
        <v>198</v>
      </c>
      <c r="D50" s="57"/>
      <c r="E50" s="57"/>
      <c r="F50" s="57"/>
      <c r="G50" s="57"/>
      <c r="H50" s="57"/>
      <c r="I50" s="28"/>
      <c r="J50" s="28"/>
      <c r="K50" s="28"/>
      <c r="L50" s="28"/>
      <c r="M50" s="28"/>
      <c r="N50" s="28"/>
    </row>
    <row r="51" spans="1:14" ht="15.5" x14ac:dyDescent="0.35">
      <c r="B51" s="61">
        <v>35</v>
      </c>
      <c r="C51" s="54" t="s">
        <v>202</v>
      </c>
      <c r="D51" s="57"/>
      <c r="E51" s="57"/>
      <c r="F51" s="57"/>
      <c r="G51" s="57"/>
      <c r="H51" s="57"/>
      <c r="I51" s="57"/>
      <c r="J51" s="57"/>
      <c r="K51" s="57"/>
      <c r="L51" s="57"/>
      <c r="M51" s="57"/>
    </row>
    <row r="52" spans="1:14" ht="15.5" x14ac:dyDescent="0.35">
      <c r="A52" s="28"/>
      <c r="B52" s="61">
        <v>36</v>
      </c>
      <c r="C52" s="32" t="s">
        <v>209</v>
      </c>
      <c r="D52" s="28"/>
      <c r="E52" s="28"/>
      <c r="F52" s="28"/>
      <c r="G52" s="28"/>
      <c r="H52" s="28"/>
      <c r="I52" s="28"/>
      <c r="J52" s="28"/>
      <c r="K52" s="28"/>
      <c r="L52" s="28"/>
      <c r="M52" s="28"/>
      <c r="N52" s="28"/>
    </row>
    <row r="53" spans="1:14" ht="15.5" x14ac:dyDescent="0.35">
      <c r="B53" s="61">
        <v>37</v>
      </c>
      <c r="C53" s="32" t="s">
        <v>215</v>
      </c>
      <c r="D53" s="28"/>
      <c r="E53" s="28"/>
      <c r="F53" s="28"/>
      <c r="G53" s="28"/>
      <c r="H53" s="28"/>
      <c r="I53" s="28"/>
      <c r="J53" s="28"/>
      <c r="K53" s="28"/>
      <c r="L53" s="28"/>
      <c r="M53" s="28"/>
    </row>
    <row r="54" spans="1:14" ht="15.5" x14ac:dyDescent="0.35">
      <c r="B54" s="61">
        <v>38</v>
      </c>
      <c r="C54" s="32" t="s">
        <v>223</v>
      </c>
      <c r="D54" s="28"/>
      <c r="E54" s="28"/>
      <c r="F54" s="28"/>
      <c r="G54" s="28"/>
      <c r="H54" s="28"/>
      <c r="I54" s="28"/>
      <c r="J54" s="28"/>
      <c r="K54" s="28"/>
      <c r="L54" s="28"/>
      <c r="M54" s="28"/>
    </row>
    <row r="55" spans="1:14" ht="15.5" x14ac:dyDescent="0.35">
      <c r="B55" s="61">
        <v>39</v>
      </c>
      <c r="C55" s="32" t="s">
        <v>239</v>
      </c>
    </row>
    <row r="56" spans="1:14" ht="15.5" x14ac:dyDescent="0.35">
      <c r="B56" s="61">
        <v>40</v>
      </c>
      <c r="C56" s="32" t="s">
        <v>280</v>
      </c>
      <c r="D56" s="57"/>
      <c r="E56" s="28"/>
      <c r="F56" s="28"/>
      <c r="G56" s="28"/>
      <c r="H56" s="28"/>
      <c r="I56" s="28"/>
      <c r="J56" s="28"/>
      <c r="K56" s="28"/>
      <c r="L56" s="28"/>
      <c r="M56" s="28"/>
    </row>
    <row r="57" spans="1:14" ht="15.5" x14ac:dyDescent="0.35">
      <c r="B57" s="61">
        <v>41</v>
      </c>
      <c r="C57" s="32" t="s">
        <v>283</v>
      </c>
      <c r="D57" s="57"/>
      <c r="E57" s="28"/>
      <c r="F57" s="28"/>
      <c r="G57" s="28"/>
      <c r="H57" s="28"/>
      <c r="I57" s="28"/>
      <c r="J57" s="28"/>
      <c r="K57" s="28"/>
      <c r="L57" s="28"/>
      <c r="M57" s="28"/>
    </row>
    <row r="58" spans="1:14" ht="15.5" x14ac:dyDescent="0.35">
      <c r="B58" s="61">
        <v>42</v>
      </c>
      <c r="C58" s="32" t="s">
        <v>290</v>
      </c>
      <c r="D58" s="28"/>
      <c r="E58" s="28"/>
      <c r="F58" s="28"/>
      <c r="G58" s="28"/>
      <c r="H58" s="28"/>
      <c r="I58" s="28"/>
      <c r="J58" s="28"/>
      <c r="K58" s="28"/>
      <c r="L58" s="28"/>
      <c r="M58" s="28"/>
    </row>
    <row r="59" spans="1:14" ht="15.5" x14ac:dyDescent="0.35">
      <c r="B59" s="61">
        <v>43</v>
      </c>
      <c r="C59" s="32" t="s">
        <v>337</v>
      </c>
      <c r="D59" s="28"/>
      <c r="E59" s="28"/>
      <c r="F59" s="28"/>
      <c r="G59" s="28"/>
      <c r="H59" s="28"/>
      <c r="I59" s="28"/>
      <c r="J59" s="28"/>
      <c r="K59" s="28"/>
      <c r="L59" s="28"/>
      <c r="M59" s="28"/>
    </row>
    <row r="60" spans="1:14" ht="15.5" x14ac:dyDescent="0.35">
      <c r="B60" s="61">
        <v>44</v>
      </c>
      <c r="C60" s="32" t="s">
        <v>342</v>
      </c>
      <c r="D60" s="28"/>
      <c r="E60" s="28"/>
      <c r="F60" s="28"/>
      <c r="G60" s="28"/>
      <c r="H60" s="28"/>
      <c r="I60" s="28"/>
      <c r="J60" s="28"/>
      <c r="K60" s="28"/>
      <c r="L60" s="28"/>
      <c r="M60" s="28"/>
    </row>
    <row r="61" spans="1:14" ht="15.5" x14ac:dyDescent="0.35">
      <c r="B61" s="61">
        <v>45</v>
      </c>
      <c r="C61" s="32" t="s">
        <v>360</v>
      </c>
      <c r="D61" s="28"/>
      <c r="E61" s="28"/>
      <c r="F61" s="28"/>
      <c r="G61" s="28"/>
      <c r="H61" s="28"/>
      <c r="I61" s="28"/>
      <c r="J61" s="28"/>
      <c r="K61" s="28"/>
      <c r="L61" s="28"/>
      <c r="M61" s="28"/>
    </row>
  </sheetData>
  <hyperlinks>
    <hyperlink ref="C26" r:id="rId1" xr:uid="{B54D0096-151E-4C66-951A-0109DDA643C3}"/>
    <hyperlink ref="C25" r:id="rId2" xr:uid="{E8A88337-A57F-40E1-8246-D283FA1E9F81}"/>
    <hyperlink ref="C24" r:id="rId3" xr:uid="{845B05B0-DA9D-487A-8267-199069601C33}"/>
    <hyperlink ref="C23" r:id="rId4" xr:uid="{000947B5-6504-42BF-BFA3-0EABA9607015}"/>
    <hyperlink ref="C22" r:id="rId5" xr:uid="{8F936360-9B8A-4C37-A749-C4188BA072F5}"/>
    <hyperlink ref="C21" r:id="rId6" xr:uid="{317CD112-CC96-4916-A9E3-006B436BD0F3}"/>
    <hyperlink ref="C20" r:id="rId7" xr:uid="{CFED564B-DC99-47B0-8A17-EC244CF505BB}"/>
    <hyperlink ref="C19" r:id="rId8" xr:uid="{EE5FDB42-A43F-4B9E-9460-C17BFCF21A6E}"/>
    <hyperlink ref="C18" r:id="rId9" xr:uid="{09F7259C-42D3-4B7D-935F-D4B4151736D5}"/>
    <hyperlink ref="C17" r:id="rId10" xr:uid="{6273C196-A531-432B-9010-7EA71E8ACC3F}"/>
    <hyperlink ref="C27" r:id="rId11" xr:uid="{E562709F-244C-48BE-88B8-77F49127D45F}"/>
    <hyperlink ref="C28" r:id="rId12" xr:uid="{1D8C54CB-57CA-47FB-A9CB-66826BD4DF37}"/>
    <hyperlink ref="C29" r:id="rId13" display="AUC Project Update Filed" xr:uid="{10810E04-F944-47EA-AFE4-43A92DDB1DC5}"/>
    <hyperlink ref="C30" r:id="rId14" xr:uid="{4213446A-0EAA-4DC6-93AA-578FB6CA3138}"/>
    <hyperlink ref="C31" r:id="rId15" xr:uid="{53530F4B-3CCF-4DA1-90C8-3D12BDED8C98}"/>
    <hyperlink ref="C32" r:id="rId16" xr:uid="{B4A6CAD8-5F98-4542-A091-FD3140C9C729}"/>
    <hyperlink ref="C33" r:id="rId17" display="NGTL West Path Delivery 2023 CER" xr:uid="{49965356-BD4D-4D24-A8B3-51ECDE0DB7BF}"/>
    <hyperlink ref="C6" r:id="rId18" xr:uid="{527C2CB4-5141-420F-90D7-89AD725D4420}"/>
    <hyperlink ref="C7" r:id="rId19" xr:uid="{23E916BE-25B7-4C79-88D9-D4825AE18AC8}"/>
    <hyperlink ref="C5" r:id="rId20" xr:uid="{E47E9D65-E44F-4A3B-B4D6-097B9685B1B3}"/>
    <hyperlink ref="C8" r:id="rId21" xr:uid="{DDD6D15D-B2F7-495A-9BE7-A5AED4D295DC}"/>
    <hyperlink ref="C10" r:id="rId22" xr:uid="{8ECE7CF0-ABB4-4C67-BB1B-A3BB2C516DEA}"/>
    <hyperlink ref="C9" r:id="rId23" xr:uid="{A131DAAB-9C96-42BD-AD3C-82A34DEB54EB}"/>
    <hyperlink ref="C11" r:id="rId24" xr:uid="{6E644411-68F1-40C5-BC96-BD5711748534}"/>
    <hyperlink ref="C34" r:id="rId25" display="https://apps.cer-rec.gc.ca/REGDOCS/Item/Filing/C10955" xr:uid="{C8B864DB-4EFF-4A10-A8A5-8C0C086BDF66}"/>
    <hyperlink ref="C35" r:id="rId26" xr:uid="{4270AA7B-EAB7-409D-A008-BBB94BF847DE}"/>
    <hyperlink ref="C36" r:id="rId27" xr:uid="{7F5C5893-ACD4-4E36-8DC2-75A2163F90D6}"/>
    <hyperlink ref="C37" r:id="rId28" xr:uid="{985E7B81-6E5D-4404-8594-6B1BE0835608}"/>
    <hyperlink ref="C38" r:id="rId29" xr:uid="{E4D9EAFF-3266-4188-965F-3B05E213498D}"/>
    <hyperlink ref="C39" r:id="rId30" xr:uid="{EB574BB5-D15A-437E-BD9D-B6D1F8855DB6}"/>
    <hyperlink ref="C41" r:id="rId31" xr:uid="{4A3C29A6-4F62-4700-A7F3-2417A6397733}"/>
    <hyperlink ref="C42" r:id="rId32" xr:uid="{2145C360-F053-485E-859E-15047F69F07E}"/>
    <hyperlink ref="C40" r:id="rId33" display="Application for the construcion of Chambers Creek Receipt Meter Station" xr:uid="{2089817F-BC83-482C-97BD-CC86EDB02230}"/>
    <hyperlink ref="C43" r:id="rId34" xr:uid="{5B2F4D28-A5A9-403F-9596-3D75175B1756}"/>
    <hyperlink ref="C44" r:id="rId35" xr:uid="{D81FEB54-26A7-4E4E-A079-7E10DAD5B062}"/>
    <hyperlink ref="C12" r:id="rId36" xr:uid="{B642F7B5-1C4E-4B8A-AB55-FAFC0A7BB818}"/>
    <hyperlink ref="C45" r:id="rId37" xr:uid="{8C3A8003-E749-446B-9E4C-1E49AB98330A}"/>
    <hyperlink ref="C13" r:id="rId38" xr:uid="{A0C988AF-9A6C-4C49-89A8-DB8C591C52EA}"/>
    <hyperlink ref="C46" r:id="rId39" xr:uid="{90CFC487-0753-438E-96E3-922E5B342B59}"/>
    <hyperlink ref="C47" r:id="rId40" display="Pioneer South Pipeline Acuisition CER Approval" xr:uid="{2C502E10-EAB6-499C-A25C-0213D5698BF3}"/>
    <hyperlink ref="C48" r:id="rId41" xr:uid="{7406100B-71BE-42C6-89CD-6BB6389F0DBD}"/>
    <hyperlink ref="C49" r:id="rId42" display="2021 Meter Stations and Laterals Abandonment Program" xr:uid="{C5D067CB-0BC7-4E66-A016-0EF8A61484F1}"/>
    <hyperlink ref="C50" r:id="rId43" xr:uid="{CE2DF4FD-18AC-41D5-846F-AB9530FA3413}"/>
    <hyperlink ref="C51" r:id="rId44" xr:uid="{CD395273-B8EB-4C12-B1F9-8009C9866D53}"/>
    <hyperlink ref="C14" r:id="rId45" xr:uid="{CC27A9E4-B697-4F3B-BB9F-E87B10AC1B7F}"/>
    <hyperlink ref="C52" r:id="rId46" xr:uid="{0B0F0EEA-1781-4D26-83A7-8091A2BF6420}"/>
    <hyperlink ref="C53" r:id="rId47" xr:uid="{F1808A7A-2B55-4F4C-BE4C-DD63E7038103}"/>
    <hyperlink ref="C54" r:id="rId48" xr:uid="{A00CEDB0-6425-4F43-B057-345A7EEB894C}"/>
    <hyperlink ref="C55" r:id="rId49" xr:uid="{8A18649A-ABD7-45F5-AC8C-94672B045FAB}"/>
    <hyperlink ref="C56" r:id="rId50" xr:uid="{253ED830-30C5-4D33-9882-18AA3FC92293}"/>
    <hyperlink ref="C57" r:id="rId51" xr:uid="{94F4CC19-7829-4855-ABD5-7A81315B8797}"/>
    <hyperlink ref="C58" r:id="rId52" xr:uid="{396F4103-995A-47C2-96BF-79920367D68D}"/>
    <hyperlink ref="C59" r:id="rId53" xr:uid="{F80EAF07-A611-41FA-9DC1-D585C88B086A}"/>
    <hyperlink ref="C60" r:id="rId54" xr:uid="{06B18ACC-1E10-48F3-BFE3-63E61AA3D97B}"/>
    <hyperlink ref="C15" r:id="rId55" xr:uid="{1D528F0E-1AD1-43B8-BCD4-E4D228D2E27B}"/>
    <hyperlink ref="C61" r:id="rId56" xr:uid="{847CD8CF-D927-4092-A896-10F9D3057472}"/>
  </hyperlinks>
  <pageMargins left="0.7" right="0.7" top="0.75" bottom="0.75" header="0.3" footer="0.3"/>
  <pageSetup scale="76" orientation="portrait" horizontalDpi="90" verticalDpi="90" r:id="rId57"/>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4.5" x14ac:dyDescent="0.35"/>
  <cols>
    <col min="2" max="2" width="40.54296875" bestFit="1" customWidth="1"/>
    <col min="3" max="3" width="12.54296875" customWidth="1"/>
  </cols>
  <sheetData>
    <row r="1" spans="2:3" ht="15" thickBot="1" x14ac:dyDescent="0.4"/>
    <row r="2" spans="2:3" ht="27" customHeight="1" thickBot="1" x14ac:dyDescent="0.4">
      <c r="B2" s="5" t="s">
        <v>4</v>
      </c>
      <c r="C2" s="5" t="s">
        <v>114</v>
      </c>
    </row>
    <row r="3" spans="2:3" ht="16" thickBot="1" x14ac:dyDescent="0.4">
      <c r="B3" s="6" t="s">
        <v>63</v>
      </c>
      <c r="C3" s="7">
        <f>COUNTIF('Facilities Update'!$B$3:B$59, "Abandonment")</f>
        <v>0</v>
      </c>
    </row>
    <row r="4" spans="2:3" ht="16" thickBot="1" x14ac:dyDescent="0.4">
      <c r="B4" s="4" t="s">
        <v>56</v>
      </c>
      <c r="C4" s="7">
        <f>COUNTIF('Facilities Update'!$B$3:B$59, "Clearwater West Expansion")</f>
        <v>0</v>
      </c>
    </row>
    <row r="5" spans="2:3" ht="16" thickBot="1" x14ac:dyDescent="0.4">
      <c r="B5" s="4" t="s">
        <v>103</v>
      </c>
      <c r="C5" s="7">
        <f>COUNTIF('Facilities Update'!$B$3:B$59, "Cogen Delivery Station")</f>
        <v>0</v>
      </c>
    </row>
    <row r="6" spans="2:3" ht="16" thickBot="1" x14ac:dyDescent="0.4">
      <c r="B6" s="4" t="s">
        <v>61</v>
      </c>
      <c r="C6" s="7">
        <f>COUNTIF('Facilities Update'!$B$3:B$59, "Compressor Station")</f>
        <v>1</v>
      </c>
    </row>
    <row r="7" spans="2:3" ht="16" thickBot="1" x14ac:dyDescent="0.4">
      <c r="B7" s="4" t="s">
        <v>58</v>
      </c>
      <c r="C7" s="7">
        <f>COUNTIF('Facilities Update'!$B$3:B$59, "Compressor Station Coolers")</f>
        <v>1</v>
      </c>
    </row>
    <row r="8" spans="2:3" ht="16" thickBot="1" x14ac:dyDescent="0.4">
      <c r="B8" s="4" t="s">
        <v>94</v>
      </c>
      <c r="C8" s="7">
        <f>COUNTIF('Facilities Update'!$B$3:B$59, "Compressor Station Decomissioning")</f>
        <v>0</v>
      </c>
    </row>
    <row r="9" spans="2:3" ht="16" thickBot="1" x14ac:dyDescent="0.4">
      <c r="B9" s="4" t="s">
        <v>59</v>
      </c>
      <c r="C9" s="7">
        <f>COUNTIF('Facilities Update'!$B$3:B$59, "Compressor Station Modifications")</f>
        <v>0</v>
      </c>
    </row>
    <row r="10" spans="2:3" ht="16" thickBot="1" x14ac:dyDescent="0.4">
      <c r="B10" s="4" t="s">
        <v>47</v>
      </c>
      <c r="C10" s="7">
        <f>COUNTIF('Facilities Update'!$B$3:B$59, "Compressor Station Unit Addition")</f>
        <v>1</v>
      </c>
    </row>
    <row r="11" spans="2:3" ht="16" thickBot="1" x14ac:dyDescent="0.4">
      <c r="B11" s="4" t="s">
        <v>102</v>
      </c>
      <c r="C11" s="7">
        <f>COUNTIF('Facilities Update'!$B$3:B$59, "Compressor Station Unit Addition &amp; Coolers")</f>
        <v>1</v>
      </c>
    </row>
    <row r="12" spans="2:3" ht="16" thickBot="1" x14ac:dyDescent="0.4">
      <c r="B12" s="4" t="s">
        <v>107</v>
      </c>
      <c r="C12" s="7">
        <f>COUNTIF('Facilities Update'!$B$3:B$59, "Connection Piping")</f>
        <v>0</v>
      </c>
    </row>
    <row r="13" spans="2:3" ht="16" thickBot="1" x14ac:dyDescent="0.4">
      <c r="B13" s="4" t="s">
        <v>22</v>
      </c>
      <c r="C13" s="7">
        <f>COUNTIF('Facilities Update'!$B$3:B$59, "Control Valve Addition")</f>
        <v>0</v>
      </c>
    </row>
    <row r="14" spans="2:3" ht="16" thickBot="1" x14ac:dyDescent="0.4">
      <c r="B14" s="4" t="s">
        <v>108</v>
      </c>
      <c r="C14" s="7">
        <f>COUNTIF('Facilities Update'!$B$3:B$59, "Crossover")</f>
        <v>0</v>
      </c>
    </row>
    <row r="15" spans="2:3" ht="16" thickBot="1" x14ac:dyDescent="0.4">
      <c r="B15" s="4" t="s">
        <v>105</v>
      </c>
      <c r="C15" s="7">
        <f>COUNTIF('Facilities Update'!$B$3:B$59, "Delivery Meter Station")</f>
        <v>4</v>
      </c>
    </row>
    <row r="16" spans="2:3" ht="16" thickBot="1" x14ac:dyDescent="0.4">
      <c r="B16" s="4" t="s">
        <v>60</v>
      </c>
      <c r="C16" s="7">
        <f>COUNTIF('Facilities Update'!$B$3:B$59, "Edson Mainline Expansion ")</f>
        <v>2</v>
      </c>
    </row>
    <row r="17" spans="2:3" ht="16" thickBot="1" x14ac:dyDescent="0.4">
      <c r="B17" s="4" t="s">
        <v>117</v>
      </c>
      <c r="C17" s="7">
        <f>COUNTIF('Facilities Update'!$B$3:B$59, "Expansion &amp; Lateral Loop")</f>
        <v>0</v>
      </c>
    </row>
    <row r="18" spans="2:3" ht="16" thickBot="1" x14ac:dyDescent="0.4">
      <c r="B18" s="4" t="s">
        <v>62</v>
      </c>
      <c r="C18" s="7">
        <f>COUNTIF('Facilities Update'!$B$3:B$59, "Extraction Connections")</f>
        <v>0</v>
      </c>
    </row>
    <row r="19" spans="2:3" ht="16" thickBot="1" x14ac:dyDescent="0.4">
      <c r="B19" s="4" t="s">
        <v>78</v>
      </c>
      <c r="C19" s="7">
        <f>COUNTIF('Facilities Update'!$B$3:B$59, "Forestburg")</f>
        <v>0</v>
      </c>
    </row>
    <row r="20" spans="2:3" ht="16" thickBot="1" x14ac:dyDescent="0.4">
      <c r="B20" s="4" t="s">
        <v>64</v>
      </c>
      <c r="C20" s="7">
        <f>COUNTIF('Facilities Update'!$B$3:B$59, "Grande Prairie Mainline Loop")</f>
        <v>0</v>
      </c>
    </row>
    <row r="21" spans="2:3" ht="16" thickBot="1" x14ac:dyDescent="0.4">
      <c r="B21" s="4" t="s">
        <v>65</v>
      </c>
      <c r="C21" s="7">
        <f>COUNTIF('Facilities Update'!$B$3:B$59, "Groundbirch Mainline Loop")</f>
        <v>1</v>
      </c>
    </row>
    <row r="22" spans="2:3" ht="16" thickBot="1" x14ac:dyDescent="0.4">
      <c r="B22" s="4" t="s">
        <v>57</v>
      </c>
      <c r="C22" s="7">
        <f>COUNTIF('Facilities Update'!$B$3:B$59, "Lateral Expansion")</f>
        <v>0</v>
      </c>
    </row>
    <row r="23" spans="2:3" ht="16" thickBot="1" x14ac:dyDescent="0.4">
      <c r="B23" s="4" t="s">
        <v>91</v>
      </c>
      <c r="C23" s="7">
        <f>COUNTIF('Facilities Update'!$B$3:B$59, "Lateral Loop")</f>
        <v>1</v>
      </c>
    </row>
    <row r="24" spans="2:3" ht="16" thickBot="1" x14ac:dyDescent="0.4">
      <c r="B24" s="4" t="s">
        <v>115</v>
      </c>
      <c r="C24" s="7">
        <f>COUNTIF('Facilities Update'!$B$3:B$59, "Meter Station &amp; Lateral Abandonment")</f>
        <v>3</v>
      </c>
    </row>
    <row r="25" spans="2:3" ht="16" thickBot="1" x14ac:dyDescent="0.4">
      <c r="B25" s="4" t="s">
        <v>8</v>
      </c>
      <c r="C25" s="7">
        <f>COUNTIF('Facilities Update'!$B$3:B$59, "NGTL System Expansion")</f>
        <v>6</v>
      </c>
    </row>
    <row r="26" spans="2:3" ht="16" thickBot="1" x14ac:dyDescent="0.4">
      <c r="B26" s="4" t="s">
        <v>95</v>
      </c>
      <c r="C26" s="7">
        <f>COUNTIF('Facilities Update'!$B$3:B$59, "North Central Corridor Loop")</f>
        <v>0</v>
      </c>
    </row>
    <row r="27" spans="2:3" ht="16" thickBot="1" x14ac:dyDescent="0.4">
      <c r="B27" s="4" t="s">
        <v>96</v>
      </c>
      <c r="C27" s="7">
        <f>COUNTIF('Facilities Update'!$B$3:B$59, "North Corridor Expansion")</f>
        <v>4</v>
      </c>
    </row>
    <row r="28" spans="2:3" ht="16" thickBot="1" x14ac:dyDescent="0.4">
      <c r="B28" s="4" t="s">
        <v>97</v>
      </c>
      <c r="C28" s="7">
        <f>COUNTIF('Facilities Update'!$B$3:B$59, "North Montney Project")</f>
        <v>0</v>
      </c>
    </row>
    <row r="29" spans="2:3" ht="16" thickBot="1" x14ac:dyDescent="0.4">
      <c r="B29" s="4" t="s">
        <v>98</v>
      </c>
      <c r="C29" s="7">
        <f>COUNTIF('Facilities Update'!$B$3:B$59, "North Path Delivery")</f>
        <v>0</v>
      </c>
    </row>
    <row r="30" spans="2:3" ht="16" thickBot="1" x14ac:dyDescent="0.4">
      <c r="B30" s="4" t="s">
        <v>99</v>
      </c>
      <c r="C30" s="7">
        <f>COUNTIF('Facilities Update'!$B$3:B$59, "Northwest Mainline Loop")</f>
        <v>0</v>
      </c>
    </row>
    <row r="31" spans="2:3" ht="16" thickBot="1" x14ac:dyDescent="0.4">
      <c r="B31" s="4" t="s">
        <v>100</v>
      </c>
      <c r="C31" s="7">
        <f>COUNTIF('Facilities Update'!$B$3:B$59, "Peace River Mainline Abandonment")</f>
        <v>0</v>
      </c>
    </row>
    <row r="32" spans="2:3" ht="16" thickBot="1" x14ac:dyDescent="0.4">
      <c r="B32" s="4" t="s">
        <v>101</v>
      </c>
      <c r="C32" s="7">
        <f>COUNTIF('Facilities Update'!$B$3:B$59, "Pembina-Keephills Transmission Project")</f>
        <v>0</v>
      </c>
    </row>
    <row r="33" spans="2:3" ht="16" thickBot="1" x14ac:dyDescent="0.4">
      <c r="B33" s="4" t="s">
        <v>116</v>
      </c>
      <c r="C33" s="7">
        <f>COUNTIF('Facilities Update'!$B$3:B$59, "Pipeline &amp; Associated Decommissioning")</f>
        <v>1</v>
      </c>
    </row>
    <row r="34" spans="2:3" ht="16" thickBot="1" x14ac:dyDescent="0.4">
      <c r="B34" s="4" t="s">
        <v>106</v>
      </c>
      <c r="C34" s="7">
        <f>COUNTIF('Facilities Update'!$B$3:B$59, "Pipeline Acquisition")</f>
        <v>0</v>
      </c>
    </row>
    <row r="35" spans="2:3" ht="16" thickBot="1" x14ac:dyDescent="0.4">
      <c r="B35" s="4" t="s">
        <v>44</v>
      </c>
      <c r="C35" s="7">
        <f>COUNTIF('Facilities Update'!$B$3:B$59, "Pipeline Asset Purchase")</f>
        <v>0</v>
      </c>
    </row>
    <row r="36" spans="2:3" ht="16" thickBot="1" x14ac:dyDescent="0.4">
      <c r="B36" s="4" t="s">
        <v>5</v>
      </c>
      <c r="C36" s="7">
        <f>COUNTIF('Facilities Update'!$B$3:B$59, "Pipeline Decommissioning")</f>
        <v>0</v>
      </c>
    </row>
    <row r="37" spans="2:3" ht="16" thickBot="1" x14ac:dyDescent="0.4">
      <c r="B37" s="4" t="s">
        <v>110</v>
      </c>
      <c r="C37" s="7">
        <f>COUNTIF('Facilities Update'!$B$3:B$59, "Pipeline Replacement")</f>
        <v>1</v>
      </c>
    </row>
    <row r="38" spans="2:3" ht="16" thickBot="1" x14ac:dyDescent="0.4">
      <c r="B38" s="4" t="s">
        <v>93</v>
      </c>
      <c r="C38" s="7">
        <f>COUNTIF('Facilities Update'!$B$3:B$59, "Pipeline Upgrade")</f>
        <v>1</v>
      </c>
    </row>
    <row r="39" spans="2:3" ht="16" thickBot="1" x14ac:dyDescent="0.4">
      <c r="B39" s="4" t="s">
        <v>46</v>
      </c>
      <c r="C39" s="7">
        <f>COUNTIF('Facilities Update'!$B$3:B$59, "Receipt Meter Station")</f>
        <v>4</v>
      </c>
    </row>
    <row r="40" spans="2:3" ht="16" thickBot="1" x14ac:dyDescent="0.4">
      <c r="B40" s="4" t="s">
        <v>48</v>
      </c>
      <c r="C40" s="7">
        <f>COUNTIF('Facilities Update'!$B$3:B$59, "Receipt Meter Station Expansion")</f>
        <v>0</v>
      </c>
    </row>
    <row r="41" spans="2:3" ht="16" thickBot="1" x14ac:dyDescent="0.4">
      <c r="B41" s="4" t="s">
        <v>104</v>
      </c>
      <c r="C41" s="7">
        <f>COUNTIF('Facilities Update'!$B$3:B$59, "Saddle West Expansion")</f>
        <v>0</v>
      </c>
    </row>
    <row r="42" spans="2:3" ht="16" thickBot="1" x14ac:dyDescent="0.4">
      <c r="B42" s="4" t="s">
        <v>92</v>
      </c>
      <c r="C42" s="7">
        <f>COUNTIF('Facilities Update'!$B$3:B$59, "Sales Meter Station")</f>
        <v>0</v>
      </c>
    </row>
    <row r="43" spans="2:3" ht="16" thickBot="1" x14ac:dyDescent="0.4">
      <c r="B43" s="4" t="s">
        <v>49</v>
      </c>
      <c r="C43" s="7">
        <f>COUNTIF('Facilities Update'!$B$3:B$59, "Sales Meter Station Expansion")</f>
        <v>0</v>
      </c>
    </row>
    <row r="44" spans="2:3" ht="16" thickBot="1" x14ac:dyDescent="0.4">
      <c r="B44" s="4" t="s">
        <v>45</v>
      </c>
      <c r="C44" s="7">
        <f>COUNTIF('Facilities Update'!$B$3:B$59, "Sales Meter Station Replacement")</f>
        <v>0</v>
      </c>
    </row>
    <row r="45" spans="2:3" ht="16" thickBot="1" x14ac:dyDescent="0.4">
      <c r="B45" s="4" t="s">
        <v>109</v>
      </c>
      <c r="C45" s="7">
        <f>COUNTIF('Facilities Update'!$B$3:B$59, "Transmission Loop")</f>
        <v>0</v>
      </c>
    </row>
    <row r="46" spans="2:3" ht="16" thickBot="1" x14ac:dyDescent="0.4">
      <c r="B46" s="4" t="s">
        <v>111</v>
      </c>
      <c r="C46" s="7">
        <f>COUNTIF('Facilities Update'!$B$3:B$59, "West Path Delivery 2022")</f>
        <v>3</v>
      </c>
    </row>
    <row r="47" spans="2:3" ht="16" thickBot="1" x14ac:dyDescent="0.4">
      <c r="B47" s="4" t="s">
        <v>112</v>
      </c>
      <c r="C47" s="7">
        <f>COUNTIF('Facilities Update'!$B$3:B$59, "West Path Delivery 2023")</f>
        <v>1</v>
      </c>
    </row>
    <row r="48" spans="2:3" ht="15.5" x14ac:dyDescent="0.35">
      <c r="B48" s="4" t="s">
        <v>113</v>
      </c>
      <c r="C48" s="7">
        <f>COUNTIF('Facilities Update'!$B$3:B$59, "West Path Delivery Project")</f>
        <v>0</v>
      </c>
    </row>
  </sheetData>
  <sortState xmlns:xlrd2="http://schemas.microsoft.com/office/spreadsheetml/2017/richdata2"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4.5" x14ac:dyDescent="0.35"/>
  <cols>
    <col min="2" max="2" width="26.453125" customWidth="1"/>
    <col min="3" max="3" width="32" customWidth="1"/>
  </cols>
  <sheetData>
    <row r="2" spans="2:3" ht="15" thickBot="1" x14ac:dyDescent="0.4"/>
    <row r="3" spans="2:3" ht="40.5" customHeight="1" thickBot="1" x14ac:dyDescent="0.4">
      <c r="B3" s="1" t="s">
        <v>0</v>
      </c>
      <c r="C3" s="1" t="s">
        <v>120</v>
      </c>
    </row>
    <row r="4" spans="2:3" ht="29" x14ac:dyDescent="0.35">
      <c r="B4" s="9" t="str">
        <f>'Facilities Update'!$C34</f>
        <v>Groundbirch Mainline Loop (Sunrise Section)</v>
      </c>
      <c r="C4" s="11" t="str">
        <f>IF(ISNUMBER('Facilities Update'!I34),'Facilities Update'!I34,"")</f>
        <v/>
      </c>
    </row>
    <row r="5" spans="2:3" x14ac:dyDescent="0.35">
      <c r="B5" s="10" t="e">
        <f>'Facilities Update'!#REF!</f>
        <v>#REF!</v>
      </c>
      <c r="C5" s="3" t="str">
        <f>IF(ISNUMBER('Facilities Update'!#REF!),'Facilities Update'!#REF!,"")</f>
        <v/>
      </c>
    </row>
    <row r="6" spans="2:3" x14ac:dyDescent="0.35">
      <c r="B6" s="10" t="e">
        <f>'Facilities Update'!#REF!</f>
        <v>#REF!</v>
      </c>
      <c r="C6" s="3" t="str">
        <f>IF(ISNUMBER('Facilities Update'!#REF!),'Facilities Update'!#REF!,"")</f>
        <v/>
      </c>
    </row>
    <row r="7" spans="2:3" x14ac:dyDescent="0.35">
      <c r="B7" s="10" t="e">
        <f>'Facilities Update'!#REF!</f>
        <v>#REF!</v>
      </c>
      <c r="C7" s="3" t="str">
        <f>IF(ISNUMBER('Facilities Update'!#REF!),'Facilities Update'!#REF!,"")</f>
        <v/>
      </c>
    </row>
    <row r="8" spans="2:3" x14ac:dyDescent="0.35">
      <c r="B8" s="10" t="e">
        <f>'Facilities Update'!#REF!</f>
        <v>#REF!</v>
      </c>
      <c r="C8" s="3" t="str">
        <f>IF(ISNUMBER('Facilities Update'!#REF!),'Facilities Update'!#REF!,"")</f>
        <v/>
      </c>
    </row>
    <row r="9" spans="2:3" x14ac:dyDescent="0.35">
      <c r="B9" s="10" t="e">
        <f>'Facilities Update'!#REF!</f>
        <v>#REF!</v>
      </c>
      <c r="C9" s="3" t="str">
        <f>IF(ISNUMBER('Facilities Update'!#REF!),'Facilities Update'!#REF!,"")</f>
        <v/>
      </c>
    </row>
    <row r="10" spans="2:3" ht="58" x14ac:dyDescent="0.35">
      <c r="B10" s="10" t="str">
        <f>'Facilities Update'!$C56</f>
        <v>West Path Delivery 2022
ABC Border Meter Station Expansion</v>
      </c>
      <c r="C10" s="3">
        <f>'Facilities Update'!I56</f>
        <v>8</v>
      </c>
    </row>
    <row r="11" spans="2:3" ht="87" x14ac:dyDescent="0.35">
      <c r="B11" s="10" t="str">
        <f>'Facilities Update'!$C33</f>
        <v>Groundbirch Mainline (Saturn Section) &amp; Saddle Hills Unit Addition:
Saddle Hills Compressor Station Unit Addition</v>
      </c>
      <c r="C11" s="3" t="str">
        <f>IF(ISNUMBER('Facilities Update'!I33),'Facilities Update'!I33,"")</f>
        <v/>
      </c>
    </row>
    <row r="12" spans="2:3" x14ac:dyDescent="0.35">
      <c r="B12" s="10" t="e">
        <f>'Facilities Update'!#REF!</f>
        <v>#REF!</v>
      </c>
      <c r="C12" s="3" t="str">
        <f>IF(ISNUMBER('Facilities Update'!#REF!),'Facilities Update'!#REF!,"")</f>
        <v/>
      </c>
    </row>
    <row r="13" spans="2:3" x14ac:dyDescent="0.35">
      <c r="B13" s="10" t="e">
        <f>'Facilities Update'!#REF!</f>
        <v>#REF!</v>
      </c>
      <c r="C13" s="3" t="str">
        <f>IF(ISNUMBER('Facilities Update'!#REF!),'Facilities Update'!#REF!,"")</f>
        <v/>
      </c>
    </row>
    <row r="14" spans="2:3" x14ac:dyDescent="0.35">
      <c r="B14" s="10" t="e">
        <f>'Facilities Update'!#REF!</f>
        <v>#REF!</v>
      </c>
      <c r="C14" s="3"/>
    </row>
    <row r="15" spans="2:3" x14ac:dyDescent="0.35">
      <c r="B15" s="10" t="e">
        <f>'Facilities Update'!#REF!</f>
        <v>#REF!</v>
      </c>
      <c r="C15" s="3" t="str">
        <f>IF(ISNUMBER('Facilities Update'!#REF!),'Facilities Update'!#REF!,"")</f>
        <v/>
      </c>
    </row>
    <row r="16" spans="2:3" x14ac:dyDescent="0.35">
      <c r="B16" s="10" t="e">
        <f>'Facilities Update'!#REF!</f>
        <v>#REF!</v>
      </c>
      <c r="C16" s="3" t="str">
        <f>IF(ISNUMBER('Facilities Update'!#REF!),'Facilities Update'!#REF!,"")</f>
        <v/>
      </c>
    </row>
    <row r="17" spans="2:3" x14ac:dyDescent="0.35">
      <c r="B17" s="10" t="e">
        <f>'Facilities Update'!#REF!</f>
        <v>#REF!</v>
      </c>
      <c r="C17" s="3" t="str">
        <f>IF(ISNUMBER('Facilities Update'!#REF!),'Facilities Update'!#REF!,"")</f>
        <v/>
      </c>
    </row>
    <row r="18" spans="2:3" x14ac:dyDescent="0.35">
      <c r="B18" s="10" t="e">
        <f>'Facilities Update'!#REF!</f>
        <v>#REF!</v>
      </c>
      <c r="C18" s="3" t="str">
        <f>IF(ISNUMBER('Facilities Update'!#REF!),'Facilities Update'!#REF!,"")</f>
        <v/>
      </c>
    </row>
    <row r="19" spans="2:3" x14ac:dyDescent="0.35">
      <c r="B19" s="10" t="e">
        <f>'Facilities Update'!#REF!</f>
        <v>#REF!</v>
      </c>
      <c r="C19" s="3" t="str">
        <f>IF(ISNUMBER('Facilities Update'!#REF!),'Facilities Update'!#REF!,"")</f>
        <v/>
      </c>
    </row>
    <row r="20" spans="2:3" x14ac:dyDescent="0.35">
      <c r="B20" s="10" t="e">
        <f>'Facilities Update'!#REF!</f>
        <v>#REF!</v>
      </c>
      <c r="C20" s="3" t="str">
        <f>IF(ISNUMBER('Facilities Update'!#REF!),'Facilities Update'!#REF!,"")</f>
        <v/>
      </c>
    </row>
    <row r="21" spans="2:3" x14ac:dyDescent="0.35">
      <c r="B21" s="10" t="e">
        <f>'Facilities Update'!#REF!</f>
        <v>#REF!</v>
      </c>
      <c r="C21" s="3" t="str">
        <f>IF(ISNUMBER('Facilities Update'!#REF!),'Facilities Update'!#REF!,"")</f>
        <v/>
      </c>
    </row>
    <row r="22" spans="2:3" x14ac:dyDescent="0.35">
      <c r="B22" s="10" t="e">
        <f>'Facilities Update'!#REF!</f>
        <v>#REF!</v>
      </c>
      <c r="C22" s="3" t="str">
        <f>IF(ISNUMBER('Facilities Update'!#REF!),'Facilities Update'!#REF!,"")</f>
        <v/>
      </c>
    </row>
    <row r="23" spans="2:3" x14ac:dyDescent="0.35">
      <c r="B23" s="10" t="e">
        <f>'Facilities Update'!#REF!</f>
        <v>#REF!</v>
      </c>
      <c r="C23" s="3" t="str">
        <f>IF(ISNUMBER('Facilities Update'!#REF!),'Facilities Update'!#REF!,"")</f>
        <v/>
      </c>
    </row>
    <row r="24" spans="2:3" x14ac:dyDescent="0.35">
      <c r="B24" s="10" t="e">
        <f>'Facilities Update'!#REF!</f>
        <v>#REF!</v>
      </c>
      <c r="C24" s="3" t="str">
        <f>IF(ISNUMBER('Facilities Update'!#REF!),'Facilities Update'!#REF!,"")</f>
        <v/>
      </c>
    </row>
    <row r="25" spans="2:3" ht="29" x14ac:dyDescent="0.35">
      <c r="B25" s="10" t="str">
        <f>'Facilities Update'!$C20</f>
        <v>Emerson Creek Compressor Station</v>
      </c>
      <c r="C25" s="3" t="str">
        <f>IF(ISNUMBER('Facilities Update'!I20),'Facilities Update'!I20,"")</f>
        <v/>
      </c>
    </row>
    <row r="26" spans="2:3" x14ac:dyDescent="0.35">
      <c r="B26" s="10" t="e">
        <f>'Facilities Update'!#REF!</f>
        <v>#REF!</v>
      </c>
      <c r="C26" s="3" t="str">
        <f>IF(ISNUMBER('Facilities Update'!#REF!),'Facilities Update'!#REF!,"")</f>
        <v/>
      </c>
    </row>
    <row r="27" spans="2:3" x14ac:dyDescent="0.35">
      <c r="B27" s="10" t="e">
        <f>'Facilities Update'!#REF!</f>
        <v>#REF!</v>
      </c>
      <c r="C27" s="3" t="str">
        <f>IF(ISNUMBER('Facilities Update'!#REF!),'Facilities Update'!#REF!,"")</f>
        <v/>
      </c>
    </row>
    <row r="28" spans="2:3" ht="43.5" x14ac:dyDescent="0.35">
      <c r="B28" s="10" t="str">
        <f>'Facilities Update'!$C59</f>
        <v>West Path Delivery 2023 
WAML Loop No. 2 (Longview)</v>
      </c>
      <c r="C28" s="3" t="str">
        <f>'Facilities Update'!I59</f>
        <v>65 - ROM
75 - Class 5
108 - EAC</v>
      </c>
    </row>
    <row r="29" spans="2:3" ht="58" x14ac:dyDescent="0.35">
      <c r="B29" s="10" t="str">
        <f>'Facilities Update'!$C57</f>
        <v>West Path Delivery 2022
Edson Mainline No. 4 (Raven River)</v>
      </c>
      <c r="C29" s="3" t="str">
        <f>'Facilities Update'!I57</f>
        <v xml:space="preserve">128 - ROM
141 - EAC
</v>
      </c>
    </row>
    <row r="30" spans="2:3" x14ac:dyDescent="0.35">
      <c r="B30" s="10" t="e">
        <f>'Facilities Update'!#REF!</f>
        <v>#REF!</v>
      </c>
      <c r="C30" s="3" t="str">
        <f>IF(ISNUMBER('Facilities Update'!#REF!),'Facilities Update'!#REF!,"")</f>
        <v/>
      </c>
    </row>
    <row r="31" spans="2:3" x14ac:dyDescent="0.35">
      <c r="B31" s="10" t="e">
        <f>'Facilities Update'!#REF!</f>
        <v>#REF!</v>
      </c>
      <c r="C31" s="3" t="str">
        <f>IF(ISNUMBER('Facilities Update'!#REF!),'Facilities Update'!#REF!,"")</f>
        <v/>
      </c>
    </row>
    <row r="32" spans="2:3" x14ac:dyDescent="0.35">
      <c r="B32" s="10" t="e">
        <f>'Facilities Update'!#REF!</f>
        <v>#REF!</v>
      </c>
      <c r="C32" s="3" t="str">
        <f>IF(ISNUMBER('Facilities Update'!#REF!),'Facilities Update'!#REF!,"")</f>
        <v/>
      </c>
    </row>
    <row r="33" spans="2:3" x14ac:dyDescent="0.35">
      <c r="B33" s="10" t="e">
        <f>'Facilities Update'!#REF!</f>
        <v>#REF!</v>
      </c>
      <c r="C33" s="3" t="str">
        <f>IF(ISNUMBER('Facilities Update'!#REF!),'Facilities Update'!#REF!,"")</f>
        <v/>
      </c>
    </row>
    <row r="34" spans="2:3" x14ac:dyDescent="0.35">
      <c r="B34" s="10" t="e">
        <f>'Facilities Update'!#REF!</f>
        <v>#REF!</v>
      </c>
      <c r="C34" s="3" t="str">
        <f>IF(ISNUMBER('Facilities Update'!#REF!),'Facilities Update'!#REF!,"")</f>
        <v/>
      </c>
    </row>
    <row r="35" spans="2:3" ht="29" x14ac:dyDescent="0.35">
      <c r="B35" s="10" t="str">
        <f>'Facilities Update'!$C16</f>
        <v>Chambers Creek Receipt Meter Station</v>
      </c>
      <c r="C35" s="3">
        <f>IF(ISNUMBER('Facilities Update'!I16),'Facilities Update'!I16,"")</f>
        <v>4</v>
      </c>
    </row>
    <row r="36" spans="2:3" x14ac:dyDescent="0.35">
      <c r="B36" s="10" t="e">
        <f>'Facilities Update'!#REF!</f>
        <v>#REF!</v>
      </c>
      <c r="C36" s="3" t="str">
        <f>IF(ISNUMBER('Facilities Update'!#REF!),'Facilities Update'!#REF!,"")</f>
        <v/>
      </c>
    </row>
    <row r="37" spans="2:3" x14ac:dyDescent="0.35">
      <c r="B37" s="10" t="e">
        <f>'Facilities Update'!#REF!</f>
        <v>#REF!</v>
      </c>
      <c r="C37" s="3" t="str">
        <f>IF(ISNUMBER('Facilities Update'!#REF!),'Facilities Update'!#REF!,"")</f>
        <v/>
      </c>
    </row>
    <row r="38" spans="2:3" x14ac:dyDescent="0.35">
      <c r="B38" s="10" t="e">
        <f>'Facilities Update'!#REF!</f>
        <v>#REF!</v>
      </c>
      <c r="C38" s="3" t="str">
        <f>IF(ISNUMBER('Facilities Update'!#REF!),'Facilities Update'!#REF!,"")</f>
        <v/>
      </c>
    </row>
    <row r="39" spans="2:3" x14ac:dyDescent="0.35">
      <c r="B39" s="10" t="e">
        <f>'Facilities Update'!#REF!</f>
        <v>#REF!</v>
      </c>
      <c r="C39" s="3" t="str">
        <f>IF(ISNUMBER('Facilities Update'!#REF!),'Facilities Update'!#REF!,"")</f>
        <v/>
      </c>
    </row>
    <row r="40" spans="2:3" ht="87" x14ac:dyDescent="0.35">
      <c r="B40" s="10" t="str">
        <f>'Facilities Update'!$C32</f>
        <v>Groundbirch Mainline (Saturn Section) &amp; Saddle Hills Unit Addition:
Groundbirch Mainline Loop (Saturn Section)</v>
      </c>
      <c r="C40" s="3" t="str">
        <f>IF(ISNUMBER('Facilities Update'!I32),'Facilities Update'!I32,"")</f>
        <v/>
      </c>
    </row>
    <row r="41" spans="2:3" x14ac:dyDescent="0.35">
      <c r="B41" s="10" t="e">
        <f>'Facilities Update'!#REF!</f>
        <v>#REF!</v>
      </c>
      <c r="C41" s="3" t="str">
        <f>IF(ISNUMBER('Facilities Update'!#REF!),'Facilities Update'!#REF!,"")</f>
        <v/>
      </c>
    </row>
    <row r="42" spans="2:3" x14ac:dyDescent="0.35">
      <c r="B42" s="10" t="e">
        <f>'Facilities Update'!#REF!</f>
        <v>#REF!</v>
      </c>
      <c r="C42" s="3" t="str">
        <f>IF(ISNUMBER('Facilities Update'!#REF!),'Facilities Update'!#REF!,"")</f>
        <v/>
      </c>
    </row>
    <row r="43" spans="2:3" x14ac:dyDescent="0.35">
      <c r="B43" s="10" t="e">
        <f>'Facilities Update'!#REF!</f>
        <v>#REF!</v>
      </c>
      <c r="C43" s="3" t="str">
        <f>IF(ISNUMBER('Facilities Update'!#REF!),'Facilities Update'!#REF!,"")</f>
        <v/>
      </c>
    </row>
    <row r="44" spans="2:3" x14ac:dyDescent="0.35">
      <c r="B44" s="10" t="e">
        <f>'Facilities Update'!#REF!</f>
        <v>#REF!</v>
      </c>
      <c r="C44" s="3" t="str">
        <f>IF(ISNUMBER('Facilities Update'!#REF!),'Facilities Update'!#REF!,"")</f>
        <v/>
      </c>
    </row>
    <row r="45" spans="2:3" x14ac:dyDescent="0.35">
      <c r="B45" s="10" t="e">
        <f>'Facilities Update'!#REF!</f>
        <v>#REF!</v>
      </c>
      <c r="C45" s="3" t="str">
        <f>IF(ISNUMBER('Facilities Update'!#REF!),'Facilities Update'!#REF!,"")</f>
        <v/>
      </c>
    </row>
    <row r="46" spans="2:3" x14ac:dyDescent="0.35">
      <c r="B46" s="10" t="e">
        <f>'Facilities Update'!#REF!</f>
        <v>#REF!</v>
      </c>
      <c r="C46" s="3" t="e">
        <f>'Facilities Update'!#REF!</f>
        <v>#REF!</v>
      </c>
    </row>
    <row r="47" spans="2:3" x14ac:dyDescent="0.35">
      <c r="B47" s="10" t="e">
        <f>'Facilities Update'!#REF!</f>
        <v>#REF!</v>
      </c>
      <c r="C47" s="3" t="str">
        <f>IF(ISNUMBER('Facilities Update'!#REF!),'Facilities Update'!#REF!,"")</f>
        <v/>
      </c>
    </row>
    <row r="48" spans="2:3" x14ac:dyDescent="0.35">
      <c r="B48" s="10" t="e">
        <f>'Facilities Update'!#REF!</f>
        <v>#REF!</v>
      </c>
      <c r="C48" s="3" t="str">
        <f>IF(ISNUMBER('Facilities Update'!#REF!),'Facilities Update'!#REF!,"")</f>
        <v/>
      </c>
    </row>
    <row r="49" spans="2:3" x14ac:dyDescent="0.35">
      <c r="B49" s="10" t="e">
        <f>'Facilities Update'!#REF!</f>
        <v>#REF!</v>
      </c>
      <c r="C49" s="3" t="e">
        <f>'Facilities Update'!#REF!</f>
        <v>#REF!</v>
      </c>
    </row>
    <row r="50" spans="2:3" x14ac:dyDescent="0.35">
      <c r="B50" s="10" t="e">
        <f>'Facilities Update'!#REF!</f>
        <v>#REF!</v>
      </c>
      <c r="C50" s="3" t="str">
        <f>IF(ISNUMBER('Facilities Update'!#REF!),'Facilities Update'!#REF!,"")</f>
        <v/>
      </c>
    </row>
    <row r="51" spans="2:3" x14ac:dyDescent="0.35">
      <c r="B51" s="10" t="e">
        <f>'Facilities Update'!#REF!</f>
        <v>#REF!</v>
      </c>
      <c r="C51" s="3" t="str">
        <f>IF(ISNUMBER('Facilities Update'!#REF!),'Facilities Update'!#REF!,"")</f>
        <v/>
      </c>
    </row>
    <row r="52" spans="2:3" x14ac:dyDescent="0.35">
      <c r="B52" s="10" t="e">
        <f>'Facilities Update'!#REF!</f>
        <v>#REF!</v>
      </c>
      <c r="C52" s="3" t="str">
        <f>IF(ISNUMBER('Facilities Update'!#REF!),'Facilities Update'!#REF!,"")</f>
        <v/>
      </c>
    </row>
    <row r="53" spans="2:3" x14ac:dyDescent="0.35">
      <c r="B53" s="10" t="e">
        <f>'Facilities Update'!#REF!</f>
        <v>#REF!</v>
      </c>
      <c r="C53" s="3" t="str">
        <f>IF(ISNUMBER('Facilities Update'!#REF!),'Facilities Update'!#REF!,"")</f>
        <v/>
      </c>
    </row>
    <row r="54" spans="2:3" x14ac:dyDescent="0.35">
      <c r="B54" s="10" t="e">
        <f>'Facilities Update'!#REF!</f>
        <v>#REF!</v>
      </c>
      <c r="C54" s="3" t="str">
        <f>IF(ISNUMBER('Facilities Update'!#REF!),'Facilities Update'!#REF!,"")</f>
        <v/>
      </c>
    </row>
    <row r="55" spans="2:3" ht="43.5" x14ac:dyDescent="0.35">
      <c r="B55" s="10" t="str">
        <f>'Facilities Update'!$C19</f>
        <v>Edson Mainline Expansion Project: Edson Mainline Loop No.4 (Elk River)</v>
      </c>
      <c r="C55" s="3" t="str">
        <f>IF(ISNUMBER('Facilities Update'!I19),'Facilities Update'!I19,"")</f>
        <v/>
      </c>
    </row>
    <row r="56" spans="2:3" x14ac:dyDescent="0.35">
      <c r="B56" s="10" t="e">
        <f>'Facilities Update'!#REF!</f>
        <v>#REF!</v>
      </c>
      <c r="C56" s="3" t="str">
        <f>IF(ISNUMBER('Facilities Update'!#REF!),'Facilities Update'!#REF!,"")</f>
        <v/>
      </c>
    </row>
    <row r="57" spans="2:3" x14ac:dyDescent="0.35">
      <c r="B57" s="10" t="e">
        <f>'Facilities Update'!#REF!</f>
        <v>#REF!</v>
      </c>
      <c r="C57" s="3" t="str">
        <f>IF(ISNUMBER('Facilities Update'!#REF!),'Facilities Update'!#REF!,"")</f>
        <v/>
      </c>
    </row>
    <row r="58" spans="2:3" ht="43.5" x14ac:dyDescent="0.35">
      <c r="B58" s="10" t="str">
        <f>'Facilities Update'!$C3</f>
        <v>2018 Meter Station and Laterals Abandonment Program</v>
      </c>
      <c r="C58" s="3" t="str">
        <f>IF(ISNUMBER('Facilities Update'!I3),'Facilities Update'!I3,"")</f>
        <v/>
      </c>
    </row>
    <row r="59" spans="2:3" ht="43.5" x14ac:dyDescent="0.35">
      <c r="B59" s="10" t="str">
        <f>'Facilities Update'!$C4</f>
        <v>2018 Pipelines and Associated Facilities Decommissioning Program</v>
      </c>
      <c r="C59" s="3" t="str">
        <f>IF(ISNUMBER('Facilities Update'!I4),'Facilities Update'!I4,"")</f>
        <v/>
      </c>
    </row>
    <row r="60" spans="2:3" x14ac:dyDescent="0.35">
      <c r="B60" s="10" t="e">
        <f>'Facilities Update'!#REF!</f>
        <v>#REF!</v>
      </c>
      <c r="C60" s="3" t="str">
        <f>IF(ISNUMBER('Facilities Update'!#REF!),'Facilities Update'!#REF!,"")</f>
        <v/>
      </c>
    </row>
    <row r="61" spans="2:3" ht="72.5" x14ac:dyDescent="0.35">
      <c r="B61" s="10" t="str">
        <f>'Facilities Update'!$C7</f>
        <v>2021 NGTL System Expansion Project:
Edson Mainline Loop No.4 (Brewster)</v>
      </c>
      <c r="C61" s="3" t="str">
        <f>IF(ISNUMBER('Facilities Update'!I7),'Facilities Update'!I7,"")</f>
        <v/>
      </c>
    </row>
    <row r="62" spans="2:3" ht="72.5" x14ac:dyDescent="0.35">
      <c r="B62" s="10" t="str">
        <f>'Facilities Update'!$C8</f>
        <v>2021 NGTL System Expansion Project:
Edson Mainline Loop No.4 (Dismal Creek)</v>
      </c>
      <c r="C62" s="3" t="str">
        <f>IF(ISNUMBER('Facilities Update'!I8),'Facilities Update'!I8,"")</f>
        <v/>
      </c>
    </row>
    <row r="63" spans="2:3" ht="72.5" x14ac:dyDescent="0.35">
      <c r="B63" s="10" t="str">
        <f>'Facilities Update'!$C9</f>
        <v>2021 NGTL System Expansion Project:
Edson Mainline Loop No.4 (Robb)</v>
      </c>
      <c r="C63" s="3" t="str">
        <f>IF(ISNUMBER('Facilities Update'!I9),'Facilities Update'!I9,"")</f>
        <v/>
      </c>
    </row>
    <row r="64" spans="2:3" ht="72.5" x14ac:dyDescent="0.35">
      <c r="B64" s="10" t="str">
        <f>'Facilities Update'!$C10</f>
        <v>2021 NGTL System Expansion Project:
Grande Prairie Mainline Loop No.2 (Colt Section)</v>
      </c>
      <c r="C64" s="3" t="str">
        <f>IF(ISNUMBER('Facilities Update'!I10),'Facilities Update'!I10,"")</f>
        <v/>
      </c>
    </row>
    <row r="65" spans="2:3" ht="72.5" x14ac:dyDescent="0.35">
      <c r="B65" s="10" t="str">
        <f>'Facilities Update'!$C11</f>
        <v>2021 NGTL System Expansion Project:
Grande Prairie Mainline Loop No.2 (Deep Valley)</v>
      </c>
      <c r="C65" s="3" t="str">
        <f>IF(ISNUMBER('Facilities Update'!I11),'Facilities Update'!I11,"")</f>
        <v/>
      </c>
    </row>
    <row r="66" spans="2:3" ht="72.5" x14ac:dyDescent="0.35">
      <c r="B66" s="10" t="str">
        <f>'Facilities Update'!$C12</f>
        <v>2021 NGTL System Expansion Project:
Grande Prairie Mainline Loop No.2 (Karr)</v>
      </c>
      <c r="C66" s="3" t="str">
        <f>IF(ISNUMBER('Facilities Update'!I12),'Facilities Update'!I12,"")</f>
        <v/>
      </c>
    </row>
    <row r="67" spans="2:3" x14ac:dyDescent="0.35">
      <c r="B67" s="10" t="e">
        <f>'Facilities Update'!#REF!</f>
        <v>#REF!</v>
      </c>
      <c r="C67" s="3" t="str">
        <f>IF(ISNUMBER('Facilities Update'!#REF!),'Facilities Update'!#REF!,"")</f>
        <v/>
      </c>
    </row>
    <row r="68" spans="2:3" x14ac:dyDescent="0.35">
      <c r="B68" s="10" t="e">
        <f>'Facilities Update'!#REF!</f>
        <v>#REF!</v>
      </c>
      <c r="C68" s="3" t="str">
        <f>IF(ISNUMBER('Facilities Update'!#REF!),'Facilities Update'!#REF!,"")</f>
        <v/>
      </c>
    </row>
    <row r="69" spans="2:3" x14ac:dyDescent="0.35">
      <c r="B69" s="10" t="e">
        <f>'Facilities Update'!#REF!</f>
        <v>#REF!</v>
      </c>
      <c r="C69" s="3" t="str">
        <f>IF(ISNUMBER('Facilities Update'!#REF!),'Facilities Update'!#REF!,"")</f>
        <v/>
      </c>
    </row>
    <row r="70" spans="2:3" x14ac:dyDescent="0.35">
      <c r="B70" s="10" t="e">
        <f>'Facilities Update'!#REF!</f>
        <v>#REF!</v>
      </c>
      <c r="C70" s="3" t="str">
        <f>IF(ISNUMBER('Facilities Update'!#REF!),'Facilities Update'!#REF!,"")</f>
        <v/>
      </c>
    </row>
    <row r="71" spans="2:3" x14ac:dyDescent="0.35">
      <c r="B71" s="10" t="e">
        <f>'Facilities Update'!#REF!</f>
        <v>#REF!</v>
      </c>
      <c r="C71" s="3" t="str">
        <f>IF(ISNUMBER('Facilities Update'!#REF!),'Facilities Update'!#REF!,"")</f>
        <v/>
      </c>
    </row>
    <row r="72" spans="2:3" ht="43.5" x14ac:dyDescent="0.35">
      <c r="B72" s="10" t="str">
        <f>'Facilities Update'!$C13</f>
        <v>2022 Meter Station and Laterals Abandonment Program</v>
      </c>
      <c r="C72" s="3">
        <f>IF(ISNUMBER('Facilities Update'!I13),'Facilities Update'!I13,"")</f>
        <v>23</v>
      </c>
    </row>
    <row r="73" spans="2:3" x14ac:dyDescent="0.35">
      <c r="B73" s="10" t="e">
        <f>'Facilities Update'!#REF!</f>
        <v>#REF!</v>
      </c>
      <c r="C73" s="3" t="str">
        <f>IF(ISNUMBER('Facilities Update'!#REF!),'Facilities Update'!#REF!,"")</f>
        <v/>
      </c>
    </row>
    <row r="74" spans="2:3" x14ac:dyDescent="0.35">
      <c r="B74" s="10" t="e">
        <f>'Facilities Update'!#REF!</f>
        <v>#REF!</v>
      </c>
      <c r="C74" s="3" t="str">
        <f>IF(ISNUMBER('Facilities Update'!#REF!),'Facilities Update'!#REF!,"")</f>
        <v/>
      </c>
    </row>
    <row r="75" spans="2:3" x14ac:dyDescent="0.35">
      <c r="B75" s="10" t="e">
        <f>'Facilities Update'!#REF!</f>
        <v>#REF!</v>
      </c>
      <c r="C75" s="3" t="str">
        <f>IF(ISNUMBER('Facilities Update'!#REF!),'Facilities Update'!#REF!,"")</f>
        <v/>
      </c>
    </row>
    <row r="76" spans="2:3" x14ac:dyDescent="0.35">
      <c r="B76" s="10" t="e">
        <f>'Facilities Update'!#REF!</f>
        <v>#REF!</v>
      </c>
      <c r="C76" s="3" t="str">
        <f>IF(ISNUMBER('Facilities Update'!#REF!),'Facilities Update'!#REF!,"")</f>
        <v/>
      </c>
    </row>
    <row r="77" spans="2:3" x14ac:dyDescent="0.35">
      <c r="B77" s="10" t="e">
        <f>'Facilities Update'!#REF!</f>
        <v>#REF!</v>
      </c>
      <c r="C77" s="3" t="str">
        <f>IF(ISNUMBER('Facilities Update'!#REF!),'Facilities Update'!#REF!,"")</f>
        <v/>
      </c>
    </row>
    <row r="78" spans="2:3" x14ac:dyDescent="0.35">
      <c r="B78" s="10" t="e">
        <f>'Facilities Update'!#REF!</f>
        <v>#REF!</v>
      </c>
      <c r="C78" s="3" t="str">
        <f>IF(ISNUMBER('Facilities Update'!#REF!),'Facilities Update'!#REF!,"")</f>
        <v/>
      </c>
    </row>
    <row r="79" spans="2:3" x14ac:dyDescent="0.35">
      <c r="B79" s="10" t="e">
        <f>'Facilities Update'!#REF!</f>
        <v>#REF!</v>
      </c>
      <c r="C79" s="3" t="str">
        <f>IF(ISNUMBER('Facilities Update'!#REF!),'Facilities Update'!#REF!,"")</f>
        <v/>
      </c>
    </row>
    <row r="80" spans="2:3" x14ac:dyDescent="0.35">
      <c r="B80" s="10" t="e">
        <f>'Facilities Update'!#REF!</f>
        <v>#REF!</v>
      </c>
      <c r="C80" s="3" t="str">
        <f>IF(ISNUMBER('Facilities Update'!#REF!),'Facilities Update'!#REF!,"")</f>
        <v/>
      </c>
    </row>
    <row r="81" spans="2:3" x14ac:dyDescent="0.35">
      <c r="B81" s="10" t="e">
        <f>'Facilities Update'!#REF!</f>
        <v>#REF!</v>
      </c>
      <c r="C81" s="3" t="str">
        <f>IF(ISNUMBER('Facilities Update'!#REF!),'Facilities Update'!#REF!,"")</f>
        <v/>
      </c>
    </row>
    <row r="82" spans="2:3" x14ac:dyDescent="0.35">
      <c r="B82" s="10" t="e">
        <f>'Facilities Update'!#REF!</f>
        <v>#REF!</v>
      </c>
      <c r="C82" s="3" t="str">
        <f>IF(ISNUMBER('Facilities Update'!#REF!),'Facilities Update'!#REF!,"")</f>
        <v/>
      </c>
    </row>
    <row r="83" spans="2:3" x14ac:dyDescent="0.35">
      <c r="B83" s="10" t="e">
        <f>'Facilities Update'!#REF!</f>
        <v>#REF!</v>
      </c>
      <c r="C83" s="3" t="str">
        <f>IF(ISNUMBER('Facilities Update'!#REF!),'Facilities Update'!#REF!,"")</f>
        <v/>
      </c>
    </row>
    <row r="84" spans="2:3" x14ac:dyDescent="0.35">
      <c r="B84" s="10" t="e">
        <f>'Facilities Update'!#REF!</f>
        <v>#REF!</v>
      </c>
      <c r="C84" s="3" t="str">
        <f>IF(ISNUMBER('Facilities Update'!#REF!),'Facilities Update'!#REF!,"")</f>
        <v/>
      </c>
    </row>
    <row r="85" spans="2:3" ht="29" x14ac:dyDescent="0.35">
      <c r="B85" s="10" t="str">
        <f>'Facilities Update'!$C17</f>
        <v>Codner South Receipt Meter Station</v>
      </c>
      <c r="C85" s="3">
        <f>IF(ISNUMBER('Facilities Update'!I17),'Facilities Update'!I17,"")</f>
        <v>6.4</v>
      </c>
    </row>
    <row r="86" spans="2:3" ht="43.5" x14ac:dyDescent="0.35">
      <c r="B86" s="10" t="str">
        <f>'Facilities Update'!$C18</f>
        <v>Edson Mainline Expansion Project: Edson Mainline Loop No.4 (Alford Creek)</v>
      </c>
      <c r="C86" s="3" t="str">
        <f>IF(ISNUMBER('Facilities Update'!I18),'Facilities Update'!I18,"")</f>
        <v/>
      </c>
    </row>
    <row r="87" spans="2:3" x14ac:dyDescent="0.35">
      <c r="B87" s="10" t="e">
        <f>'Facilities Update'!#REF!</f>
        <v>#REF!</v>
      </c>
      <c r="C87" s="3" t="str">
        <f>IF(ISNUMBER('Facilities Update'!#REF!),'Facilities Update'!#REF!,"")</f>
        <v/>
      </c>
    </row>
    <row r="88" spans="2:3" x14ac:dyDescent="0.35">
      <c r="B88" s="10" t="e">
        <f>'Facilities Update'!#REF!</f>
        <v>#REF!</v>
      </c>
      <c r="C88" s="3" t="str">
        <f>IF(ISNUMBER('Facilities Update'!#REF!),'Facilities Update'!#REF!,"")</f>
        <v/>
      </c>
    </row>
    <row r="89" spans="2:3" x14ac:dyDescent="0.35">
      <c r="B89" s="10" t="e">
        <f>'Facilities Update'!#REF!</f>
        <v>#REF!</v>
      </c>
      <c r="C89" s="3" t="str">
        <f>IF(ISNUMBER('Facilities Update'!#REF!),'Facilities Update'!#REF!,"")</f>
        <v/>
      </c>
    </row>
    <row r="90" spans="2:3" x14ac:dyDescent="0.35">
      <c r="B90" s="10" t="e">
        <f>'Facilities Update'!#REF!</f>
        <v>#REF!</v>
      </c>
      <c r="C90" s="3" t="str">
        <f>IF(ISNUMBER('Facilities Update'!#REF!),'Facilities Update'!#REF!,"")</f>
        <v/>
      </c>
    </row>
    <row r="91" spans="2:3" x14ac:dyDescent="0.35">
      <c r="B91" s="10" t="e">
        <f>'Facilities Update'!#REF!</f>
        <v>#REF!</v>
      </c>
      <c r="C91" s="3" t="str">
        <f>IF(ISNUMBER('Facilities Update'!#REF!),'Facilities Update'!#REF!,"")</f>
        <v/>
      </c>
    </row>
    <row r="92" spans="2:3" x14ac:dyDescent="0.35">
      <c r="B92" s="10" t="e">
        <f>'Facilities Update'!#REF!</f>
        <v>#REF!</v>
      </c>
      <c r="C92" s="3" t="str">
        <f>IF(ISNUMBER('Facilities Update'!#REF!),'Facilities Update'!#REF!,"")</f>
        <v/>
      </c>
    </row>
    <row r="93" spans="2:3" ht="29" x14ac:dyDescent="0.35">
      <c r="B93" s="10" t="str">
        <f>'Facilities Update'!$C30</f>
        <v>Grande Prairie Mainline Loop (McLeod North Section)</v>
      </c>
      <c r="C93" s="3" t="str">
        <f>IF(ISNUMBER('Facilities Update'!I30),'Facilities Update'!I30,"")</f>
        <v/>
      </c>
    </row>
    <row r="94" spans="2:3" x14ac:dyDescent="0.35">
      <c r="B94" s="10" t="e">
        <f>'Facilities Update'!#REF!</f>
        <v>#REF!</v>
      </c>
      <c r="C94" s="3" t="str">
        <f>IF(ISNUMBER('Facilities Update'!#REF!),'Facilities Update'!#REF!,"")</f>
        <v/>
      </c>
    </row>
    <row r="95" spans="2:3" x14ac:dyDescent="0.35">
      <c r="B95" s="10" t="e">
        <f>'Facilities Update'!#REF!</f>
        <v>#REF!</v>
      </c>
      <c r="C95" s="3" t="str">
        <f>IF(ISNUMBER('Facilities Update'!#REF!),'Facilities Update'!#REF!,"")</f>
        <v/>
      </c>
    </row>
    <row r="96" spans="2:3" x14ac:dyDescent="0.35">
      <c r="B96" s="10" t="e">
        <f>'Facilities Update'!#REF!</f>
        <v>#REF!</v>
      </c>
      <c r="C96" s="3" t="str">
        <f>IF(ISNUMBER('Facilities Update'!#REF!),'Facilities Update'!#REF!,"")</f>
        <v/>
      </c>
    </row>
    <row r="97" spans="2:3" x14ac:dyDescent="0.35">
      <c r="B97" s="10" t="e">
        <f>'Facilities Update'!#REF!</f>
        <v>#REF!</v>
      </c>
      <c r="C97" s="3" t="str">
        <f>IF(ISNUMBER('Facilities Update'!#REF!),'Facilities Update'!#REF!,"")</f>
        <v/>
      </c>
    </row>
    <row r="98" spans="2:3" x14ac:dyDescent="0.35">
      <c r="B98" s="10" t="e">
        <f>'Facilities Update'!#REF!</f>
        <v>#REF!</v>
      </c>
      <c r="C98" s="3" t="str">
        <f>IF(ISNUMBER('Facilities Update'!#REF!),'Facilities Update'!#REF!,"")</f>
        <v/>
      </c>
    </row>
    <row r="99" spans="2:3" x14ac:dyDescent="0.35">
      <c r="B99" s="10" t="e">
        <f>'Facilities Update'!#REF!</f>
        <v>#REF!</v>
      </c>
      <c r="C99" s="3" t="str">
        <f>IF(ISNUMBER('Facilities Update'!#REF!),'Facilities Update'!#REF!,"")</f>
        <v/>
      </c>
    </row>
    <row r="100" spans="2:3" ht="29" x14ac:dyDescent="0.35">
      <c r="B100" s="10" t="str">
        <f>'Facilities Update'!$C42</f>
        <v>Mackie Creek North Receipt Meter Station Expansion</v>
      </c>
      <c r="C100" s="3">
        <f>IF(ISNUMBER('Facilities Update'!I42),'Facilities Update'!I42,"")</f>
        <v>1.1000000000000001</v>
      </c>
    </row>
    <row r="101" spans="2:3" x14ac:dyDescent="0.35">
      <c r="B101" s="10" t="e">
        <f>'Facilities Update'!#REF!</f>
        <v>#REF!</v>
      </c>
      <c r="C101" s="3" t="str">
        <f>IF(ISNUMBER('Facilities Update'!#REF!),'Facilities Update'!#REF!,"")</f>
        <v/>
      </c>
    </row>
    <row r="102" spans="2:3" x14ac:dyDescent="0.35">
      <c r="B102" s="10" t="e">
        <f>'Facilities Update'!#REF!</f>
        <v>#REF!</v>
      </c>
      <c r="C102" s="3" t="str">
        <f>IF(ISNUMBER('Facilities Update'!#REF!),'Facilities Update'!#REF!,"")</f>
        <v/>
      </c>
    </row>
    <row r="103" spans="2:3" x14ac:dyDescent="0.35">
      <c r="B103" s="10" t="e">
        <f>'Facilities Update'!#REF!</f>
        <v>#REF!</v>
      </c>
      <c r="C103" s="3" t="str">
        <f>IF(ISNUMBER('Facilities Update'!#REF!),'Facilities Update'!#REF!,"")</f>
        <v/>
      </c>
    </row>
    <row r="104" spans="2:3" x14ac:dyDescent="0.35">
      <c r="B104" s="10" t="e">
        <f>'Facilities Update'!#REF!</f>
        <v>#REF!</v>
      </c>
      <c r="C104" s="3" t="str">
        <f>IF(ISNUMBER('Facilities Update'!#REF!),'Facilities Update'!#REF!,"")</f>
        <v/>
      </c>
    </row>
    <row r="105" spans="2:3" x14ac:dyDescent="0.35">
      <c r="B105" s="10" t="e">
        <f>'Facilities Update'!#REF!</f>
        <v>#REF!</v>
      </c>
      <c r="C105" s="3" t="str">
        <f>IF(ISNUMBER('Facilities Update'!#REF!),'Facilities Update'!#REF!,"")</f>
        <v/>
      </c>
    </row>
    <row r="106" spans="2:3" ht="29" x14ac:dyDescent="0.35">
      <c r="B106" s="10" t="str">
        <f>'Facilities Update'!$C44</f>
        <v>McLeod River Sales Meter Station</v>
      </c>
      <c r="C106" s="3">
        <f>IF(ISNUMBER('Facilities Update'!I44),'Facilities Update'!I44,"")</f>
        <v>4</v>
      </c>
    </row>
    <row r="107" spans="2:3" ht="29" x14ac:dyDescent="0.35">
      <c r="B107" s="10" t="str">
        <f>'Facilities Update'!$C45</f>
        <v>Mildred Lake West Sales Meter Station</v>
      </c>
      <c r="C107" s="3">
        <f>IF(ISNUMBER('Facilities Update'!I45),'Facilities Update'!I45,"")</f>
        <v>6.6</v>
      </c>
    </row>
    <row r="108" spans="2:3" ht="58" x14ac:dyDescent="0.35">
      <c r="B108" s="10" t="str">
        <f>'Facilities Update'!$C46</f>
        <v>North Corridor Expansion Project: Hidden Lake North Compressor Station Unit Addition</v>
      </c>
      <c r="C108" s="3" t="str">
        <f>IF(ISNUMBER('Facilities Update'!I46),'Facilities Update'!I46,"")</f>
        <v/>
      </c>
    </row>
    <row r="109" spans="2:3" ht="58" x14ac:dyDescent="0.35">
      <c r="B109" s="10" t="str">
        <f>'Facilities Update'!$C47</f>
        <v>North Corridor Expansion Project: North Central Corridor Loop (North Star Section 2)</v>
      </c>
      <c r="C109" s="3" t="str">
        <f>IF(ISNUMBER('Facilities Update'!I47),'Facilities Update'!I47,"")</f>
        <v/>
      </c>
    </row>
    <row r="110" spans="2:3" x14ac:dyDescent="0.35">
      <c r="B110" s="10" t="e">
        <f>'Facilities Update'!#REF!</f>
        <v>#REF!</v>
      </c>
      <c r="C110" s="3" t="str">
        <f>IF(ISNUMBER('Facilities Update'!#REF!),'Facilities Update'!#REF!,"")</f>
        <v/>
      </c>
    </row>
    <row r="111" spans="2:3" x14ac:dyDescent="0.35">
      <c r="B111" s="10" t="e">
        <f>'Facilities Update'!#REF!</f>
        <v>#REF!</v>
      </c>
      <c r="C111" s="3" t="str">
        <f>IF(ISNUMBER('Facilities Update'!#REF!),'Facilities Update'!#REF!,"")</f>
        <v/>
      </c>
    </row>
    <row r="112" spans="2:3" x14ac:dyDescent="0.35">
      <c r="B112" s="10" t="e">
        <f>'Facilities Update'!#REF!</f>
        <v>#REF!</v>
      </c>
      <c r="C112" s="3" t="str">
        <f>IF(ISNUMBER('Facilities Update'!#REF!),'Facilities Update'!#REF!,"")</f>
        <v/>
      </c>
    </row>
    <row r="113" spans="2:3" x14ac:dyDescent="0.35">
      <c r="B113" s="10" t="e">
        <f>'Facilities Update'!#REF!</f>
        <v>#REF!</v>
      </c>
      <c r="C113" s="3" t="str">
        <f>IF(ISNUMBER('Facilities Update'!#REF!),'Facilities Update'!#REF!,"")</f>
        <v/>
      </c>
    </row>
    <row r="114" spans="2:3" x14ac:dyDescent="0.35">
      <c r="B114" s="10" t="e">
        <f>'Facilities Update'!#REF!</f>
        <v>#REF!</v>
      </c>
      <c r="C114" s="3" t="str">
        <f>IF(ISNUMBER('Facilities Update'!#REF!),'Facilities Update'!#REF!,"")</f>
        <v/>
      </c>
    </row>
    <row r="115" spans="2:3" x14ac:dyDescent="0.35">
      <c r="B115" s="10" t="e">
        <f>'Facilities Update'!#REF!</f>
        <v>#REF!</v>
      </c>
      <c r="C115" s="3" t="str">
        <f>IF(ISNUMBER('Facilities Update'!#REF!),'Facilities Update'!#REF!,"")</f>
        <v/>
      </c>
    </row>
    <row r="116" spans="2:3" x14ac:dyDescent="0.35">
      <c r="B116" s="10" t="e">
        <f>'Facilities Update'!#REF!</f>
        <v>#REF!</v>
      </c>
      <c r="C116" s="3" t="str">
        <f>IF(ISNUMBER('Facilities Update'!#REF!),'Facilities Update'!#REF!,"")</f>
        <v/>
      </c>
    </row>
    <row r="117" spans="2:3" x14ac:dyDescent="0.35">
      <c r="B117" s="10" t="e">
        <f>'Facilities Update'!#REF!</f>
        <v>#REF!</v>
      </c>
      <c r="C117" s="3" t="str">
        <f>IF(ISNUMBER('Facilities Update'!#REF!),'Facilities Update'!#REF!,"")</f>
        <v/>
      </c>
    </row>
    <row r="118" spans="2:3" x14ac:dyDescent="0.35">
      <c r="B118" s="10" t="e">
        <f>'Facilities Update'!#REF!</f>
        <v>#REF!</v>
      </c>
      <c r="C118" s="3" t="str">
        <f>IF(ISNUMBER('Facilities Update'!#REF!),'Facilities Update'!#REF!,"")</f>
        <v/>
      </c>
    </row>
    <row r="119" spans="2:3" ht="29" x14ac:dyDescent="0.35">
      <c r="B119" s="10" t="str">
        <f>'Facilities Update'!$C50</f>
        <v>Peers Compressor Station Unit Addition (AP)</v>
      </c>
      <c r="C119" s="3" t="str">
        <f>IF(ISNUMBER('Facilities Update'!I50),'Facilities Update'!I50,"")</f>
        <v/>
      </c>
    </row>
    <row r="120" spans="2:3" x14ac:dyDescent="0.35">
      <c r="B120" s="10" t="e">
        <f>'Facilities Update'!#REF!</f>
        <v>#REF!</v>
      </c>
      <c r="C120" s="3" t="str">
        <f>IF(ISNUMBER('Facilities Update'!#REF!),'Facilities Update'!#REF!,"")</f>
        <v/>
      </c>
    </row>
    <row r="121" spans="2:3" x14ac:dyDescent="0.35">
      <c r="B121" s="10" t="e">
        <f>'Facilities Update'!#REF!</f>
        <v>#REF!</v>
      </c>
      <c r="C121" s="3" t="str">
        <f>IF(ISNUMBER('Facilities Update'!#REF!),'Facilities Update'!#REF!,"")</f>
        <v/>
      </c>
    </row>
    <row r="122" spans="2:3" x14ac:dyDescent="0.35">
      <c r="B122" s="10" t="e">
        <f>'Facilities Update'!#REF!</f>
        <v>#REF!</v>
      </c>
      <c r="C122" s="3" t="str">
        <f>IF(ISNUMBER('Facilities Update'!#REF!),'Facilities Update'!#REF!,"")</f>
        <v/>
      </c>
    </row>
    <row r="123" spans="2:3" x14ac:dyDescent="0.35">
      <c r="B123" s="10" t="e">
        <f>'Facilities Update'!#REF!</f>
        <v>#REF!</v>
      </c>
      <c r="C123" s="3" t="str">
        <f>IF(ISNUMBER('Facilities Update'!#REF!),'Facilities Update'!#REF!,"")</f>
        <v/>
      </c>
    </row>
    <row r="124" spans="2:3" x14ac:dyDescent="0.35">
      <c r="B124" s="10" t="e">
        <f>'Facilities Update'!#REF!</f>
        <v>#REF!</v>
      </c>
      <c r="C124" s="3" t="str">
        <f>IF(ISNUMBER('Facilities Update'!#REF!),'Facilities Update'!#REF!,"")</f>
        <v/>
      </c>
    </row>
    <row r="125" spans="2:3" x14ac:dyDescent="0.35">
      <c r="B125" s="10" t="e">
        <f>'Facilities Update'!#REF!</f>
        <v>#REF!</v>
      </c>
      <c r="C125" s="3" t="str">
        <f>IF(ISNUMBER('Facilities Update'!#REF!),'Facilities Update'!#REF!,"")</f>
        <v/>
      </c>
    </row>
    <row r="126" spans="2:3" x14ac:dyDescent="0.35">
      <c r="B126" s="10" t="e">
        <f>'Facilities Update'!#REF!</f>
        <v>#REF!</v>
      </c>
      <c r="C126" s="3" t="str">
        <f>IF(ISNUMBER('Facilities Update'!#REF!),'Facilities Update'!#REF!,"")</f>
        <v/>
      </c>
    </row>
    <row r="127" spans="2:3" x14ac:dyDescent="0.35">
      <c r="B127" s="10" t="e">
        <f>'Facilities Update'!#REF!</f>
        <v>#REF!</v>
      </c>
      <c r="C127" s="3" t="str">
        <f>IF(ISNUMBER('Facilities Update'!#REF!),'Facilities Update'!#REF!,"")</f>
        <v/>
      </c>
    </row>
    <row r="128" spans="2:3" x14ac:dyDescent="0.35">
      <c r="B128" s="10" t="e">
        <f>'Facilities Update'!#REF!</f>
        <v>#REF!</v>
      </c>
      <c r="C128" s="3" t="str">
        <f>IF(ISNUMBER('Facilities Update'!#REF!),'Facilities Update'!#REF!,"")</f>
        <v/>
      </c>
    </row>
    <row r="129" spans="2:3" x14ac:dyDescent="0.35">
      <c r="B129" s="10" t="e">
        <f>'Facilities Update'!#REF!</f>
        <v>#REF!</v>
      </c>
      <c r="C129" s="3" t="str">
        <f>IF(ISNUMBER('Facilities Update'!#REF!),'Facilities Update'!#REF!,"")</f>
        <v/>
      </c>
    </row>
    <row r="130" spans="2:3" x14ac:dyDescent="0.35">
      <c r="B130" s="10" t="e">
        <f>'Facilities Update'!#REF!</f>
        <v>#REF!</v>
      </c>
      <c r="C130" s="3" t="str">
        <f>IF(ISNUMBER('Facilities Update'!#REF!),'Facilities Update'!#REF!,"")</f>
        <v/>
      </c>
    </row>
    <row r="131" spans="2:3" x14ac:dyDescent="0.35">
      <c r="B131" s="10" t="e">
        <f>'Facilities Update'!#REF!</f>
        <v>#REF!</v>
      </c>
      <c r="C131" s="3" t="str">
        <f>IF(ISNUMBER('Facilities Update'!#REF!),'Facilities Update'!#REF!,"")</f>
        <v/>
      </c>
    </row>
    <row r="132" spans="2:3" ht="29" x14ac:dyDescent="0.35">
      <c r="B132" s="10" t="str">
        <f>'Facilities Update'!$C51</f>
        <v>Pioneer South Pipeline Acquisition</v>
      </c>
      <c r="C132" s="3" t="str">
        <f>IF(ISNUMBER('Facilities Update'!I51),'Facilities Update'!I51,"")</f>
        <v/>
      </c>
    </row>
    <row r="133" spans="2:3" x14ac:dyDescent="0.35">
      <c r="B133" s="10" t="e">
        <f>'Facilities Update'!#REF!</f>
        <v>#REF!</v>
      </c>
      <c r="C133" s="3" t="str">
        <f>IF(ISNUMBER('Facilities Update'!#REF!),'Facilities Update'!#REF!,"")</f>
        <v/>
      </c>
    </row>
    <row r="134" spans="2:3" x14ac:dyDescent="0.35">
      <c r="B134" s="10" t="e">
        <f>'Facilities Update'!#REF!</f>
        <v>#REF!</v>
      </c>
      <c r="C134" s="3" t="str">
        <f>IF(ISNUMBER('Facilities Update'!#REF!),'Facilities Update'!#REF!,"")</f>
        <v/>
      </c>
    </row>
    <row r="135" spans="2:3" ht="29" x14ac:dyDescent="0.35">
      <c r="B135" s="10" t="str">
        <f>'Facilities Update'!$C52</f>
        <v>Smoky River South Sales Meter Station</v>
      </c>
      <c r="C135" s="3"/>
    </row>
    <row r="136" spans="2:3" x14ac:dyDescent="0.35">
      <c r="B136" s="10" t="e">
        <f>'Facilities Update'!#REF!</f>
        <v>#REF!</v>
      </c>
      <c r="C136" s="3"/>
    </row>
    <row r="137" spans="2:3" x14ac:dyDescent="0.35">
      <c r="B137" s="10" t="e">
        <f>'Facilities Update'!#REF!</f>
        <v>#REF!</v>
      </c>
      <c r="C137" s="3"/>
    </row>
    <row r="138" spans="2:3" x14ac:dyDescent="0.35">
      <c r="B138" s="10" t="e">
        <f>'Facilities Update'!#REF!</f>
        <v>#REF!</v>
      </c>
      <c r="C138" s="3"/>
    </row>
    <row r="139" spans="2:3" ht="43.5" x14ac:dyDescent="0.35">
      <c r="B139" s="10" t="str">
        <f>'Facilities Update'!$C53</f>
        <v xml:space="preserve">Spruce Grove and Stony Plain UPU – Installation (AP)
</v>
      </c>
      <c r="C139" s="3"/>
    </row>
    <row r="140" spans="2:3" x14ac:dyDescent="0.35">
      <c r="B140" s="10" t="e">
        <f>'Facilities Update'!#REF!</f>
        <v>#REF!</v>
      </c>
      <c r="C140" s="3"/>
    </row>
    <row r="141" spans="2:3" ht="58" x14ac:dyDescent="0.35">
      <c r="B141" s="10" t="str">
        <f>'Facilities Update'!$C58</f>
        <v>West Path Delivery 2022
WAML Loop No. 2 (Alberta British Columbia)</v>
      </c>
      <c r="C141" s="3"/>
    </row>
    <row r="142" spans="2:3" x14ac:dyDescent="0.35">
      <c r="B142" s="10" t="e">
        <f>'Facilities Update'!#REF!</f>
        <v>#REF!</v>
      </c>
      <c r="C142" s="3"/>
    </row>
    <row r="143" spans="2:3" x14ac:dyDescent="0.35">
      <c r="B143" s="8"/>
    </row>
    <row r="144" spans="2:3" x14ac:dyDescent="0.35">
      <c r="B144" s="8"/>
    </row>
    <row r="145" spans="2:2" x14ac:dyDescent="0.35">
      <c r="B145" s="8"/>
    </row>
    <row r="146" spans="2:2" x14ac:dyDescent="0.35">
      <c r="B146" s="8"/>
    </row>
    <row r="147" spans="2:2" x14ac:dyDescent="0.35">
      <c r="B147" s="8"/>
    </row>
    <row r="148" spans="2:2" x14ac:dyDescent="0.35">
      <c r="B148" s="8"/>
    </row>
    <row r="149" spans="2:2" x14ac:dyDescent="0.35">
      <c r="B149" s="8"/>
    </row>
    <row r="150" spans="2:2" x14ac:dyDescent="0.35">
      <c r="B150" s="8"/>
    </row>
    <row r="151" spans="2:2" x14ac:dyDescent="0.35">
      <c r="B151" s="8"/>
    </row>
    <row r="152" spans="2:2" x14ac:dyDescent="0.35">
      <c r="B152" s="8"/>
    </row>
    <row r="153" spans="2:2" x14ac:dyDescent="0.35">
      <c r="B153" s="8"/>
    </row>
    <row r="154" spans="2:2" x14ac:dyDescent="0.35">
      <c r="B154" s="8"/>
    </row>
    <row r="155" spans="2:2" x14ac:dyDescent="0.35">
      <c r="B155" s="8"/>
    </row>
    <row r="156" spans="2:2" x14ac:dyDescent="0.35">
      <c r="B156" s="8"/>
    </row>
    <row r="157" spans="2:2" x14ac:dyDescent="0.35">
      <c r="B157" s="8"/>
    </row>
    <row r="158" spans="2:2" x14ac:dyDescent="0.35">
      <c r="B158" s="8"/>
    </row>
    <row r="159" spans="2:2" x14ac:dyDescent="0.35">
      <c r="B159" s="8"/>
    </row>
    <row r="160" spans="2:2" x14ac:dyDescent="0.35">
      <c r="B160" s="8"/>
    </row>
    <row r="161" spans="2:2" x14ac:dyDescent="0.35">
      <c r="B161" s="8"/>
    </row>
    <row r="162" spans="2:2" x14ac:dyDescent="0.35">
      <c r="B162" s="8"/>
    </row>
    <row r="163" spans="2:2" x14ac:dyDescent="0.35">
      <c r="B163" s="8"/>
    </row>
    <row r="164" spans="2:2" x14ac:dyDescent="0.35">
      <c r="B164" s="8"/>
    </row>
    <row r="165" spans="2:2" x14ac:dyDescent="0.35">
      <c r="B165" s="8"/>
    </row>
    <row r="166" spans="2:2" x14ac:dyDescent="0.35">
      <c r="B166" s="8"/>
    </row>
    <row r="167" spans="2:2" x14ac:dyDescent="0.35">
      <c r="B167" s="8"/>
    </row>
    <row r="168" spans="2:2" x14ac:dyDescent="0.35">
      <c r="B168" s="8"/>
    </row>
    <row r="169" spans="2:2" x14ac:dyDescent="0.35">
      <c r="B169" s="8"/>
    </row>
    <row r="170" spans="2:2" x14ac:dyDescent="0.35">
      <c r="B170" s="8"/>
    </row>
    <row r="171" spans="2:2" x14ac:dyDescent="0.35">
      <c r="B171" s="8"/>
    </row>
    <row r="172" spans="2:2" x14ac:dyDescent="0.35">
      <c r="B172" s="8"/>
    </row>
    <row r="173" spans="2:2" x14ac:dyDescent="0.35">
      <c r="B173" s="8"/>
    </row>
    <row r="174" spans="2:2" x14ac:dyDescent="0.35">
      <c r="B174" s="8"/>
    </row>
    <row r="175" spans="2:2" x14ac:dyDescent="0.35">
      <c r="B175" s="8"/>
    </row>
    <row r="176" spans="2:2" x14ac:dyDescent="0.35">
      <c r="B176" s="8"/>
    </row>
    <row r="177" spans="2:2" x14ac:dyDescent="0.35">
      <c r="B177" s="8"/>
    </row>
    <row r="178" spans="2:2" x14ac:dyDescent="0.35">
      <c r="B178" s="8"/>
    </row>
    <row r="179" spans="2:2" x14ac:dyDescent="0.35">
      <c r="B179" s="8"/>
    </row>
    <row r="180" spans="2:2" x14ac:dyDescent="0.35">
      <c r="B180" s="8"/>
    </row>
    <row r="181" spans="2:2" x14ac:dyDescent="0.35">
      <c r="B181" s="8"/>
    </row>
    <row r="182" spans="2:2" x14ac:dyDescent="0.35">
      <c r="B182" s="8"/>
    </row>
    <row r="183" spans="2:2" x14ac:dyDescent="0.35">
      <c r="B183" s="8"/>
    </row>
    <row r="184" spans="2:2" x14ac:dyDescent="0.35">
      <c r="B184" s="8"/>
    </row>
    <row r="185" spans="2:2" x14ac:dyDescent="0.35">
      <c r="B185" s="8"/>
    </row>
    <row r="186" spans="2:2" x14ac:dyDescent="0.35">
      <c r="B186" s="8"/>
    </row>
    <row r="187" spans="2:2" x14ac:dyDescent="0.35">
      <c r="B187" s="8"/>
    </row>
    <row r="188" spans="2:2" x14ac:dyDescent="0.35">
      <c r="B188" s="8"/>
    </row>
    <row r="189" spans="2:2" x14ac:dyDescent="0.35">
      <c r="B189" s="8"/>
    </row>
    <row r="190" spans="2:2" x14ac:dyDescent="0.35">
      <c r="B190" s="8"/>
    </row>
    <row r="191" spans="2:2" x14ac:dyDescent="0.35">
      <c r="B191" s="8"/>
    </row>
    <row r="192" spans="2:2" x14ac:dyDescent="0.35">
      <c r="B192" s="8"/>
    </row>
    <row r="193" spans="2:2" x14ac:dyDescent="0.35">
      <c r="B193" s="8"/>
    </row>
    <row r="194" spans="2:2" x14ac:dyDescent="0.35">
      <c r="B194" s="8"/>
    </row>
    <row r="195" spans="2:2" x14ac:dyDescent="0.35">
      <c r="B195" s="8"/>
    </row>
    <row r="196" spans="2:2" x14ac:dyDescent="0.35">
      <c r="B196" s="8"/>
    </row>
    <row r="197" spans="2:2" x14ac:dyDescent="0.35">
      <c r="B197" s="8"/>
    </row>
    <row r="198" spans="2:2" x14ac:dyDescent="0.35">
      <c r="B198" s="8"/>
    </row>
    <row r="199" spans="2:2" x14ac:dyDescent="0.35">
      <c r="B199" s="8"/>
    </row>
    <row r="200" spans="2:2" x14ac:dyDescent="0.35">
      <c r="B200" s="8"/>
    </row>
    <row r="201" spans="2:2" x14ac:dyDescent="0.35">
      <c r="B201" s="8"/>
    </row>
    <row r="202" spans="2:2" x14ac:dyDescent="0.35">
      <c r="B202" s="8"/>
    </row>
    <row r="203" spans="2:2" x14ac:dyDescent="0.35">
      <c r="B203" s="8"/>
    </row>
    <row r="204" spans="2:2" x14ac:dyDescent="0.35">
      <c r="B204" s="8"/>
    </row>
    <row r="205" spans="2:2" x14ac:dyDescent="0.35">
      <c r="B205" s="8"/>
    </row>
    <row r="206" spans="2:2" x14ac:dyDescent="0.35">
      <c r="B206" s="8"/>
    </row>
    <row r="207" spans="2:2" x14ac:dyDescent="0.35">
      <c r="B207" s="8"/>
    </row>
    <row r="208" spans="2:2" x14ac:dyDescent="0.35">
      <c r="B208" s="8"/>
    </row>
    <row r="209" spans="2:2" x14ac:dyDescent="0.35">
      <c r="B209" s="8"/>
    </row>
    <row r="210" spans="2:2" x14ac:dyDescent="0.35">
      <c r="B210" s="8"/>
    </row>
    <row r="211" spans="2:2" x14ac:dyDescent="0.35">
      <c r="B211" s="8"/>
    </row>
    <row r="212" spans="2:2" x14ac:dyDescent="0.35">
      <c r="B212" s="8"/>
    </row>
    <row r="213" spans="2:2" x14ac:dyDescent="0.35">
      <c r="B213" s="8"/>
    </row>
    <row r="214" spans="2:2" x14ac:dyDescent="0.35">
      <c r="B214" s="8"/>
    </row>
    <row r="215" spans="2:2" x14ac:dyDescent="0.35">
      <c r="B215" s="8"/>
    </row>
    <row r="216" spans="2:2" x14ac:dyDescent="0.35">
      <c r="B216" s="8"/>
    </row>
    <row r="217" spans="2:2" x14ac:dyDescent="0.35">
      <c r="B217" s="8"/>
    </row>
    <row r="218" spans="2:2" x14ac:dyDescent="0.35">
      <c r="B218" s="8"/>
    </row>
    <row r="219" spans="2:2" x14ac:dyDescent="0.35">
      <c r="B219" s="8"/>
    </row>
    <row r="220" spans="2:2" x14ac:dyDescent="0.35">
      <c r="B220" s="8"/>
    </row>
    <row r="221" spans="2:2" x14ac:dyDescent="0.35">
      <c r="B221" s="8"/>
    </row>
    <row r="222" spans="2:2" x14ac:dyDescent="0.35">
      <c r="B222" s="8"/>
    </row>
    <row r="223" spans="2:2" x14ac:dyDescent="0.35">
      <c r="B223" s="8"/>
    </row>
    <row r="224" spans="2:2" x14ac:dyDescent="0.35">
      <c r="B224" s="8"/>
    </row>
    <row r="225" spans="2:2" x14ac:dyDescent="0.35">
      <c r="B225" s="8"/>
    </row>
    <row r="226" spans="2:2" x14ac:dyDescent="0.35">
      <c r="B226" s="8"/>
    </row>
    <row r="227" spans="2:2" x14ac:dyDescent="0.35">
      <c r="B227" s="8"/>
    </row>
    <row r="228" spans="2:2" x14ac:dyDescent="0.35">
      <c r="B228" s="8"/>
    </row>
    <row r="229" spans="2:2" x14ac:dyDescent="0.35">
      <c r="B229" s="8"/>
    </row>
    <row r="230" spans="2:2" x14ac:dyDescent="0.35">
      <c r="B230" s="8"/>
    </row>
    <row r="231" spans="2:2" x14ac:dyDescent="0.35">
      <c r="B231" s="8"/>
    </row>
    <row r="232" spans="2:2" x14ac:dyDescent="0.35">
      <c r="B232" s="8"/>
    </row>
    <row r="233" spans="2:2" x14ac:dyDescent="0.35">
      <c r="B233" s="8"/>
    </row>
    <row r="234" spans="2:2" x14ac:dyDescent="0.35">
      <c r="B234" s="8"/>
    </row>
    <row r="235" spans="2:2" x14ac:dyDescent="0.35">
      <c r="B235" s="8"/>
    </row>
    <row r="236" spans="2:2" x14ac:dyDescent="0.35">
      <c r="B236" s="8"/>
    </row>
    <row r="237" spans="2:2" x14ac:dyDescent="0.35">
      <c r="B237" s="8"/>
    </row>
    <row r="238" spans="2:2" x14ac:dyDescent="0.35">
      <c r="B238" s="8"/>
    </row>
    <row r="239" spans="2:2" x14ac:dyDescent="0.35">
      <c r="B239" s="8"/>
    </row>
    <row r="240" spans="2:2" x14ac:dyDescent="0.35">
      <c r="B240" s="8"/>
    </row>
    <row r="241" spans="2:2" x14ac:dyDescent="0.35">
      <c r="B241" s="8"/>
    </row>
    <row r="242" spans="2:2" x14ac:dyDescent="0.35">
      <c r="B242" s="8"/>
    </row>
    <row r="243" spans="2:2" x14ac:dyDescent="0.35">
      <c r="B243" s="8"/>
    </row>
    <row r="244" spans="2:2" x14ac:dyDescent="0.35">
      <c r="B244" s="8"/>
    </row>
    <row r="245" spans="2:2" x14ac:dyDescent="0.35">
      <c r="B245" s="8"/>
    </row>
    <row r="246" spans="2:2" x14ac:dyDescent="0.35">
      <c r="B246" s="8"/>
    </row>
    <row r="247" spans="2:2" x14ac:dyDescent="0.35">
      <c r="B247" s="8"/>
    </row>
    <row r="248" spans="2:2" x14ac:dyDescent="0.35">
      <c r="B248" s="8"/>
    </row>
    <row r="249" spans="2:2" x14ac:dyDescent="0.35">
      <c r="B249" s="8"/>
    </row>
    <row r="250" spans="2:2" x14ac:dyDescent="0.35">
      <c r="B250" s="8"/>
    </row>
    <row r="251" spans="2:2" x14ac:dyDescent="0.35">
      <c r="B251" s="8"/>
    </row>
    <row r="252" spans="2:2" x14ac:dyDescent="0.35">
      <c r="B252" s="8"/>
    </row>
    <row r="253" spans="2:2" x14ac:dyDescent="0.35">
      <c r="B253" s="8"/>
    </row>
    <row r="254" spans="2:2" x14ac:dyDescent="0.35">
      <c r="B254" s="8"/>
    </row>
    <row r="255" spans="2:2" x14ac:dyDescent="0.35">
      <c r="B255" s="8"/>
    </row>
    <row r="256" spans="2:2" x14ac:dyDescent="0.35">
      <c r="B256" s="8"/>
    </row>
    <row r="257" spans="2:2" x14ac:dyDescent="0.35">
      <c r="B257" s="8"/>
    </row>
    <row r="258" spans="2:2" x14ac:dyDescent="0.35">
      <c r="B258" s="8"/>
    </row>
    <row r="259" spans="2:2" x14ac:dyDescent="0.35">
      <c r="B259" s="8"/>
    </row>
    <row r="260" spans="2:2" x14ac:dyDescent="0.35">
      <c r="B260" s="8"/>
    </row>
    <row r="261" spans="2:2" x14ac:dyDescent="0.35">
      <c r="B261" s="8"/>
    </row>
    <row r="262" spans="2:2" x14ac:dyDescent="0.35">
      <c r="B262" s="8"/>
    </row>
    <row r="263" spans="2:2" x14ac:dyDescent="0.35">
      <c r="B263" s="8"/>
    </row>
    <row r="264" spans="2:2" x14ac:dyDescent="0.35">
      <c r="B264" s="8"/>
    </row>
    <row r="265" spans="2:2" x14ac:dyDescent="0.35">
      <c r="B265" s="8"/>
    </row>
    <row r="266" spans="2:2" x14ac:dyDescent="0.35">
      <c r="B266" s="8"/>
    </row>
    <row r="267" spans="2:2" x14ac:dyDescent="0.35">
      <c r="B267" s="8"/>
    </row>
    <row r="268" spans="2:2" x14ac:dyDescent="0.35">
      <c r="B268" s="8"/>
    </row>
    <row r="269" spans="2:2" x14ac:dyDescent="0.35">
      <c r="B269" s="8"/>
    </row>
    <row r="270" spans="2:2" x14ac:dyDescent="0.35">
      <c r="B270" s="8"/>
    </row>
    <row r="271" spans="2:2" x14ac:dyDescent="0.35">
      <c r="B271" s="8"/>
    </row>
    <row r="272" spans="2:2" x14ac:dyDescent="0.35">
      <c r="B272" s="8"/>
    </row>
    <row r="273" spans="2:2" x14ac:dyDescent="0.35">
      <c r="B273" s="8"/>
    </row>
    <row r="274" spans="2:2" x14ac:dyDescent="0.35">
      <c r="B274" s="8"/>
    </row>
    <row r="275" spans="2:2" x14ac:dyDescent="0.35">
      <c r="B275" s="8"/>
    </row>
    <row r="276" spans="2:2" x14ac:dyDescent="0.35">
      <c r="B276" s="8"/>
    </row>
    <row r="277" spans="2:2" x14ac:dyDescent="0.35">
      <c r="B277" s="8"/>
    </row>
    <row r="278" spans="2:2" x14ac:dyDescent="0.35">
      <c r="B278" s="8"/>
    </row>
    <row r="279" spans="2:2" x14ac:dyDescent="0.35">
      <c r="B279" s="8"/>
    </row>
    <row r="280" spans="2:2" x14ac:dyDescent="0.35">
      <c r="B280" s="8"/>
    </row>
    <row r="281" spans="2:2" x14ac:dyDescent="0.35">
      <c r="B281" s="8"/>
    </row>
    <row r="282" spans="2:2" x14ac:dyDescent="0.35">
      <c r="B282" s="8"/>
    </row>
    <row r="283" spans="2:2" x14ac:dyDescent="0.35">
      <c r="B283" s="8"/>
    </row>
    <row r="284" spans="2:2" x14ac:dyDescent="0.35">
      <c r="B284" s="8"/>
    </row>
    <row r="285" spans="2:2" x14ac:dyDescent="0.35">
      <c r="B285" s="8"/>
    </row>
    <row r="286" spans="2:2" x14ac:dyDescent="0.35">
      <c r="B286" s="8"/>
    </row>
    <row r="287" spans="2:2" x14ac:dyDescent="0.35">
      <c r="B287" s="8"/>
    </row>
    <row r="288" spans="2:2" x14ac:dyDescent="0.35">
      <c r="B288" s="8"/>
    </row>
    <row r="289" spans="2:2" x14ac:dyDescent="0.35">
      <c r="B289" s="8"/>
    </row>
    <row r="290" spans="2:2" x14ac:dyDescent="0.35">
      <c r="B290" s="8"/>
    </row>
    <row r="291" spans="2:2" x14ac:dyDescent="0.35">
      <c r="B291" s="8"/>
    </row>
    <row r="292" spans="2:2" x14ac:dyDescent="0.35">
      <c r="B292" s="8"/>
    </row>
    <row r="293" spans="2:2" x14ac:dyDescent="0.35">
      <c r="B293" s="8"/>
    </row>
    <row r="294" spans="2:2" x14ac:dyDescent="0.35">
      <c r="B294" s="8"/>
    </row>
    <row r="295" spans="2:2" x14ac:dyDescent="0.35">
      <c r="B295" s="8"/>
    </row>
    <row r="296" spans="2:2" x14ac:dyDescent="0.35">
      <c r="B296" s="8"/>
    </row>
    <row r="297" spans="2:2" x14ac:dyDescent="0.35">
      <c r="B297" s="8"/>
    </row>
    <row r="298" spans="2:2" x14ac:dyDescent="0.35">
      <c r="B298" s="8"/>
    </row>
    <row r="299" spans="2:2" x14ac:dyDescent="0.35">
      <c r="B299" s="8"/>
    </row>
    <row r="300" spans="2:2" x14ac:dyDescent="0.35">
      <c r="B300" s="8"/>
    </row>
    <row r="301" spans="2:2" x14ac:dyDescent="0.35">
      <c r="B301" s="8"/>
    </row>
    <row r="302" spans="2:2" x14ac:dyDescent="0.35">
      <c r="B302" s="8"/>
    </row>
    <row r="303" spans="2:2" x14ac:dyDescent="0.35">
      <c r="B303" s="8"/>
    </row>
    <row r="304" spans="2:2" x14ac:dyDescent="0.35">
      <c r="B304" s="8"/>
    </row>
    <row r="305" spans="2:2" x14ac:dyDescent="0.35">
      <c r="B305" s="8"/>
    </row>
    <row r="306" spans="2:2" x14ac:dyDescent="0.35">
      <c r="B306" s="8"/>
    </row>
    <row r="307" spans="2:2" x14ac:dyDescent="0.35">
      <c r="B307" s="8"/>
    </row>
    <row r="308" spans="2:2" x14ac:dyDescent="0.35">
      <c r="B308" s="8"/>
    </row>
    <row r="309" spans="2:2" x14ac:dyDescent="0.35">
      <c r="B309" s="8"/>
    </row>
    <row r="310" spans="2:2" x14ac:dyDescent="0.35">
      <c r="B310" s="8"/>
    </row>
    <row r="311" spans="2:2" x14ac:dyDescent="0.35">
      <c r="B311" s="8"/>
    </row>
    <row r="312" spans="2:2" x14ac:dyDescent="0.35">
      <c r="B312" s="8"/>
    </row>
    <row r="313" spans="2:2" x14ac:dyDescent="0.35">
      <c r="B313" s="8"/>
    </row>
    <row r="314" spans="2:2" x14ac:dyDescent="0.35">
      <c r="B314" s="8"/>
    </row>
    <row r="315" spans="2:2" x14ac:dyDescent="0.35">
      <c r="B315" s="8"/>
    </row>
    <row r="316" spans="2:2" x14ac:dyDescent="0.35">
      <c r="B316" s="8"/>
    </row>
    <row r="317" spans="2:2" x14ac:dyDescent="0.35">
      <c r="B317" s="8"/>
    </row>
    <row r="318" spans="2:2" x14ac:dyDescent="0.35">
      <c r="B318" s="8"/>
    </row>
    <row r="319" spans="2:2" x14ac:dyDescent="0.35">
      <c r="B319" s="8"/>
    </row>
    <row r="320" spans="2:2" x14ac:dyDescent="0.35">
      <c r="B320" s="8"/>
    </row>
    <row r="321" spans="2:2" x14ac:dyDescent="0.35">
      <c r="B321" s="8"/>
    </row>
    <row r="322" spans="2:2" x14ac:dyDescent="0.35">
      <c r="B322" s="8"/>
    </row>
    <row r="323" spans="2:2" x14ac:dyDescent="0.35">
      <c r="B323" s="8"/>
    </row>
    <row r="324" spans="2:2" x14ac:dyDescent="0.35">
      <c r="B324" s="8"/>
    </row>
    <row r="325" spans="2:2" x14ac:dyDescent="0.35">
      <c r="B325" s="8"/>
    </row>
    <row r="326" spans="2:2" x14ac:dyDescent="0.35">
      <c r="B326" s="8"/>
    </row>
    <row r="327" spans="2:2" x14ac:dyDescent="0.35">
      <c r="B327" s="8"/>
    </row>
    <row r="328" spans="2:2" x14ac:dyDescent="0.35">
      <c r="B328" s="8"/>
    </row>
    <row r="329" spans="2:2" x14ac:dyDescent="0.35">
      <c r="B329" s="8"/>
    </row>
    <row r="330" spans="2:2" x14ac:dyDescent="0.35">
      <c r="B330" s="8"/>
    </row>
    <row r="331" spans="2:2" x14ac:dyDescent="0.35">
      <c r="B331" s="8"/>
    </row>
    <row r="332" spans="2:2" x14ac:dyDescent="0.35">
      <c r="B332" s="8"/>
    </row>
    <row r="333" spans="2:2" x14ac:dyDescent="0.35">
      <c r="B333" s="8"/>
    </row>
    <row r="334" spans="2:2" x14ac:dyDescent="0.35">
      <c r="B334" s="8"/>
    </row>
    <row r="335" spans="2:2" x14ac:dyDescent="0.35">
      <c r="B335" s="8"/>
    </row>
    <row r="336" spans="2:2" x14ac:dyDescent="0.35">
      <c r="B336" s="8"/>
    </row>
    <row r="337" spans="2:2" x14ac:dyDescent="0.35">
      <c r="B337" s="8"/>
    </row>
    <row r="338" spans="2:2" x14ac:dyDescent="0.35">
      <c r="B338" s="8"/>
    </row>
    <row r="339" spans="2:2" x14ac:dyDescent="0.35">
      <c r="B339" s="8"/>
    </row>
    <row r="340" spans="2:2" x14ac:dyDescent="0.35">
      <c r="B340" s="8"/>
    </row>
    <row r="341" spans="2:2" x14ac:dyDescent="0.35">
      <c r="B341" s="8"/>
    </row>
    <row r="342" spans="2:2" x14ac:dyDescent="0.35">
      <c r="B342" s="8"/>
    </row>
    <row r="343" spans="2:2" x14ac:dyDescent="0.35">
      <c r="B343" s="8"/>
    </row>
    <row r="344" spans="2:2" x14ac:dyDescent="0.35">
      <c r="B344" s="8"/>
    </row>
    <row r="345" spans="2:2" x14ac:dyDescent="0.35">
      <c r="B345" s="8"/>
    </row>
    <row r="346" spans="2:2" x14ac:dyDescent="0.35">
      <c r="B346" s="8"/>
    </row>
    <row r="347" spans="2:2" x14ac:dyDescent="0.35">
      <c r="B347" s="8"/>
    </row>
    <row r="348" spans="2:2" x14ac:dyDescent="0.35">
      <c r="B348" s="8"/>
    </row>
    <row r="349" spans="2:2" x14ac:dyDescent="0.35">
      <c r="B349" s="8"/>
    </row>
    <row r="350" spans="2:2" x14ac:dyDescent="0.35">
      <c r="B350" s="8"/>
    </row>
    <row r="351" spans="2:2" x14ac:dyDescent="0.35">
      <c r="B351" s="8"/>
    </row>
    <row r="352" spans="2:2" x14ac:dyDescent="0.35">
      <c r="B352" s="8"/>
    </row>
    <row r="353" spans="2:2" x14ac:dyDescent="0.35">
      <c r="B353" s="8"/>
    </row>
    <row r="354" spans="2:2" x14ac:dyDescent="0.35">
      <c r="B354" s="8"/>
    </row>
    <row r="355" spans="2:2" x14ac:dyDescent="0.35">
      <c r="B355" s="8"/>
    </row>
    <row r="356" spans="2:2" x14ac:dyDescent="0.35">
      <c r="B356" s="8"/>
    </row>
    <row r="357" spans="2:2" x14ac:dyDescent="0.35">
      <c r="B357" s="8"/>
    </row>
    <row r="358" spans="2:2" x14ac:dyDescent="0.35">
      <c r="B358" s="8"/>
    </row>
    <row r="359" spans="2:2" x14ac:dyDescent="0.35">
      <c r="B359" s="8"/>
    </row>
    <row r="360" spans="2:2" x14ac:dyDescent="0.35">
      <c r="B360" s="8"/>
    </row>
    <row r="361" spans="2:2" x14ac:dyDescent="0.35">
      <c r="B361" s="8"/>
    </row>
    <row r="362" spans="2:2" x14ac:dyDescent="0.35">
      <c r="B362" s="8"/>
    </row>
    <row r="363" spans="2:2" x14ac:dyDescent="0.35">
      <c r="B363" s="8"/>
    </row>
    <row r="364" spans="2:2" x14ac:dyDescent="0.35">
      <c r="B364" s="8"/>
    </row>
    <row r="365" spans="2:2" x14ac:dyDescent="0.35">
      <c r="B365" s="8"/>
    </row>
    <row r="366" spans="2:2" x14ac:dyDescent="0.35">
      <c r="B366" s="8"/>
    </row>
    <row r="367" spans="2:2" x14ac:dyDescent="0.35">
      <c r="B367" s="8"/>
    </row>
    <row r="368" spans="2:2" x14ac:dyDescent="0.35">
      <c r="B368" s="8"/>
    </row>
    <row r="369" spans="2:2" x14ac:dyDescent="0.35">
      <c r="B369" s="8"/>
    </row>
    <row r="370" spans="2:2" x14ac:dyDescent="0.35">
      <c r="B370" s="8"/>
    </row>
    <row r="371" spans="2:2" x14ac:dyDescent="0.35">
      <c r="B371" s="8"/>
    </row>
    <row r="372" spans="2:2" x14ac:dyDescent="0.35">
      <c r="B372" s="8"/>
    </row>
    <row r="373" spans="2:2" x14ac:dyDescent="0.35">
      <c r="B373" s="8"/>
    </row>
    <row r="374" spans="2:2" x14ac:dyDescent="0.35">
      <c r="B374" s="8"/>
    </row>
    <row r="375" spans="2:2" x14ac:dyDescent="0.35">
      <c r="B375" s="8"/>
    </row>
    <row r="376" spans="2:2" x14ac:dyDescent="0.35">
      <c r="B376" s="8"/>
    </row>
    <row r="377" spans="2:2" x14ac:dyDescent="0.35">
      <c r="B377" s="8"/>
    </row>
    <row r="378" spans="2:2" x14ac:dyDescent="0.35">
      <c r="B378" s="8"/>
    </row>
    <row r="379" spans="2:2" x14ac:dyDescent="0.35">
      <c r="B379" s="8"/>
    </row>
    <row r="380" spans="2:2" x14ac:dyDescent="0.35">
      <c r="B380" s="8"/>
    </row>
    <row r="381" spans="2:2" x14ac:dyDescent="0.35">
      <c r="B381" s="8"/>
    </row>
    <row r="382" spans="2:2" x14ac:dyDescent="0.35">
      <c r="B382" s="8"/>
    </row>
    <row r="383" spans="2:2" x14ac:dyDescent="0.35">
      <c r="B383" s="8"/>
    </row>
    <row r="384" spans="2:2" x14ac:dyDescent="0.35">
      <c r="B384" s="8"/>
    </row>
    <row r="385" spans="2:2" x14ac:dyDescent="0.35">
      <c r="B385" s="8"/>
    </row>
    <row r="386" spans="2:2" x14ac:dyDescent="0.35">
      <c r="B386" s="8"/>
    </row>
    <row r="387" spans="2:2" x14ac:dyDescent="0.35">
      <c r="B387" s="8"/>
    </row>
    <row r="388" spans="2:2" x14ac:dyDescent="0.35">
      <c r="B388" s="8"/>
    </row>
    <row r="389" spans="2:2" x14ac:dyDescent="0.35">
      <c r="B389" s="8"/>
    </row>
    <row r="390" spans="2:2" x14ac:dyDescent="0.35">
      <c r="B390" s="8"/>
    </row>
    <row r="391" spans="2:2" x14ac:dyDescent="0.35">
      <c r="B391" s="8"/>
    </row>
    <row r="392" spans="2:2" x14ac:dyDescent="0.35">
      <c r="B392" s="8"/>
    </row>
    <row r="393" spans="2:2" x14ac:dyDescent="0.35">
      <c r="B393" s="8"/>
    </row>
  </sheetData>
  <sortState xmlns:xlrd2="http://schemas.microsoft.com/office/spreadsheetml/2017/richdata2"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6A950C-1FFC-414F-8F47-2C93A3C9FD37}">
  <ds:schemaRefs>
    <ds:schemaRef ds:uri="ab2b2a1d-d64d-4293-84be-0be2bc307d5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72a473a2-30e8-4c05-a7bc-48083942d4e1"/>
    <ds:schemaRef ds:uri="http://www.w3.org/XML/1998/namespace"/>
  </ds:schemaRefs>
</ds:datastoreItem>
</file>

<file path=customXml/itemProps2.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3F87ED-53AD-4C41-ACFA-B956232C47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Tara Green</dc:creator>
  <cp:lastModifiedBy>Jane Maynard</cp:lastModifiedBy>
  <cp:lastPrinted>2020-09-22T19:10:54Z</cp:lastPrinted>
  <dcterms:created xsi:type="dcterms:W3CDTF">2020-06-12T15:13:28Z</dcterms:created>
  <dcterms:modified xsi:type="dcterms:W3CDTF">2024-12-03T19:21:15Z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